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11355" windowHeight="8700" tabRatio="909" activeTab="0"/>
  </bookViews>
  <sheets>
    <sheet name="data" sheetId="1" r:id="rId1"/>
    <sheet name="Letter" sheetId="2" r:id="rId2"/>
    <sheet name="Sheet1" sheetId="3" r:id="rId3"/>
    <sheet name="Part II" sheetId="4" r:id="rId4"/>
    <sheet name="Annexure-I" sheetId="5" r:id="rId5"/>
    <sheet name="DOB" sheetId="6" state="hidden" r:id="rId6"/>
    <sheet name="functiones" sheetId="7" state="hidden" r:id="rId7"/>
    <sheet name="Sheet4" sheetId="8" r:id="rId8"/>
    <sheet name="Sheet5" sheetId="9" r:id="rId9"/>
    <sheet name="Annexure-III" sheetId="10" r:id="rId10"/>
    <sheet name="LPC" sheetId="11" r:id="rId11"/>
    <sheet name="Dtls Rcvry" sheetId="12" r:id="rId12"/>
    <sheet name="Certifictes" sheetId="13" r:id="rId13"/>
    <sheet name="certificates" sheetId="14" state="hidden" r:id="rId14"/>
  </sheets>
  <definedNames/>
  <calcPr fullCalcOnLoad="1"/>
</workbook>
</file>

<file path=xl/sharedStrings.xml><?xml version="1.0" encoding="utf-8"?>
<sst xmlns="http://schemas.openxmlformats.org/spreadsheetml/2006/main" count="728" uniqueCount="553">
  <si>
    <t xml:space="preserve">   3. In case of death while service of Government servant,at the answer 'Married' in case of daughter                                                        
    will be understood that the daughter is alteady married as on the date of death of the Government  
    servan</t>
  </si>
  <si>
    <r>
      <t xml:space="preserve">   </t>
    </r>
    <r>
      <rPr>
        <sz val="12"/>
        <rFont val="Arial"/>
        <family val="0"/>
      </rPr>
      <t xml:space="preserve"> </t>
    </r>
    <r>
      <rPr>
        <b/>
        <sz val="12"/>
        <rFont val="Arial"/>
        <family val="0"/>
      </rPr>
      <t xml:space="preserve"> </t>
    </r>
    <r>
      <rPr>
        <b/>
        <u val="single"/>
        <sz val="12"/>
        <rFont val="Arial"/>
        <family val="2"/>
      </rPr>
      <t>I</t>
    </r>
    <r>
      <rPr>
        <b/>
        <sz val="12"/>
        <rFont val="Arial"/>
        <family val="2"/>
      </rPr>
      <t xml:space="preserve">nstructions :    </t>
    </r>
    <r>
      <rPr>
        <b/>
        <sz val="11"/>
        <rFont val="Arial"/>
        <family val="0"/>
      </rPr>
      <t xml:space="preserve">                                                                                                                                                                                         </t>
    </r>
    <r>
      <rPr>
        <b/>
        <sz val="10"/>
        <rFont val="Arial"/>
        <family val="0"/>
      </rPr>
      <t xml:space="preserve">1.  The Government servant is insructed to fill up the proforma cery carefully as the data furnished is vital for sanction of family pensin.He/She may note that alterations of the data  furnished at a later date is not permissible.                                                                                                                                                                                                                                                                                                                         2.   The "family for the purpose mean "wife" or "husband" as the case may ne "sons"and "unmarried daughters" as laid down in Rule 50(12) (for Family Pension) and Rule 46(5) (for gratuty) of AP Revised Pension Rules,1980.                                                                                                                                                                          </t>
    </r>
  </si>
  <si>
    <t xml:space="preserve">         Place :</t>
  </si>
  <si>
    <t xml:space="preserve">2.  I solemnly affirm that the particulars given by me in Part -I at item 7 are correct and true to the best 
      of my knowledge.If found false in future,Iam liable for suitable action as may be taken by the 
      Govermnet.                                                                                                                                                                                                                                                                     
                                                                                                                                                                                 3.   The particulars given above ae correct and true to the best of my knowlege.If found false in future     
       I may be liable for any action that may ne taken by the Governmnet.  
                          </t>
  </si>
  <si>
    <t>Date</t>
  </si>
  <si>
    <t xml:space="preserve">Signature of the </t>
  </si>
  <si>
    <t>Governmnet servant.</t>
  </si>
  <si>
    <t>TO BE FILLED IN BY THE HEAD OF THE OFFICE</t>
  </si>
  <si>
    <t xml:space="preserve">1.  Application for pension/gratuty etc.in Part I isreceived </t>
  </si>
  <si>
    <t xml:space="preserve">      (Date to be recorded)</t>
  </si>
  <si>
    <t xml:space="preserve">2.  Certified that the person/persons mentioned by the Government servant/Application in item 7 of </t>
  </si>
  <si>
    <t xml:space="preserve">     Part I are legally entitled to receive the pension/share in gratury.</t>
  </si>
  <si>
    <t>3.  Guarianship cerificate : (to be filled in wherever necessary)</t>
  </si>
  <si>
    <t xml:space="preserve">                            This  is to certify that the following minors of ht deceased Govermnet servant Late </t>
  </si>
  <si>
    <t>Name</t>
  </si>
  <si>
    <t>Date of Birth</t>
  </si>
  <si>
    <t>Place  :</t>
  </si>
  <si>
    <t>Date   :</t>
  </si>
  <si>
    <t>Signature of the</t>
  </si>
  <si>
    <t>Head of the officer</t>
  </si>
  <si>
    <t>Part II (A) Information to be filled up the Pension Sactioning Authority</t>
  </si>
  <si>
    <t>1. Name of the Government Servant and Post held</t>
  </si>
  <si>
    <t xml:space="preserve">2. Father's Name/Husband's Name </t>
  </si>
  <si>
    <t xml:space="preserve">3. Name of the Applicant </t>
  </si>
  <si>
    <t xml:space="preserve">    ( in case of death of government servant)</t>
  </si>
  <si>
    <t>4. Date of Birth of Government servant</t>
  </si>
  <si>
    <t>5. Date of entering in to service</t>
  </si>
  <si>
    <t>6. Date of retitement/death</t>
  </si>
  <si>
    <t xml:space="preserve">7. Designation and officer from which the </t>
  </si>
  <si>
    <t xml:space="preserve">    Government servant retires/tetired/died</t>
  </si>
  <si>
    <t>8. The rule applicatble</t>
  </si>
  <si>
    <t xml:space="preserve">    a) The relevant Rule under the AP Revised </t>
  </si>
  <si>
    <t xml:space="preserve">         Pension Rules.1980 applicable (tick the rule</t>
  </si>
  <si>
    <t xml:space="preserve">         number(s) applicable and strike out the rest)</t>
  </si>
  <si>
    <t xml:space="preserve"> Rule 33 Superanuation Pension (Rule 42)</t>
  </si>
  <si>
    <t>Name of the Government Servant</t>
  </si>
  <si>
    <t>Sl.No</t>
  </si>
  <si>
    <t>Age</t>
  </si>
  <si>
    <t>FORM OF APPLICATION FOR SERVICE PENSION/FAMILY PENSION/</t>
  </si>
  <si>
    <t>(To be furnished in duplicate)</t>
  </si>
  <si>
    <t>G.O.MS No 623,Dated :23.11.1998</t>
  </si>
  <si>
    <t xml:space="preserve">    Part -I Information to be furnished by the Government Servant/Applicant </t>
  </si>
  <si>
    <t>1.   a)  Name of the Government Servant</t>
  </si>
  <si>
    <t xml:space="preserve">      b)  Post held</t>
  </si>
  <si>
    <t>2.        Name of the Applicant                                                 
           (in case of death of government servant)</t>
  </si>
  <si>
    <t>3.         Permanent Address</t>
  </si>
  <si>
    <t>4.         Address after retiremnt</t>
  </si>
  <si>
    <t>5.         Commutation of Pension</t>
  </si>
  <si>
    <t xml:space="preserve">      a)   Whether willing to commute 40% of   </t>
  </si>
  <si>
    <t xml:space="preserve">             Pensions (Commutation) Rules,1944.</t>
  </si>
  <si>
    <t xml:space="preserve">         monthly pension,subject to AP Civil</t>
  </si>
  <si>
    <t xml:space="preserve">          b)  If the answer is NO,specify the</t>
  </si>
  <si>
    <t xml:space="preserve">               fraction less than 40%</t>
  </si>
  <si>
    <t xml:space="preserve">    b)  Name of the Paying Bank from where</t>
  </si>
  <si>
    <t xml:space="preserve">     Pension payment is desired by the </t>
  </si>
  <si>
    <t xml:space="preserve">        pensioner/family pensioner/gratuitant</t>
  </si>
  <si>
    <t>Name ot the Bank and Branch</t>
  </si>
  <si>
    <t>S.B.Account No</t>
  </si>
  <si>
    <t>7.        LIST OF FAMILY MEMBERS</t>
  </si>
  <si>
    <t>(a)</t>
  </si>
  <si>
    <t>(b)</t>
  </si>
  <si>
    <t>(d)</t>
  </si>
  <si>
    <t>Name of the family  member</t>
  </si>
  <si>
    <t>Date of birth</t>
  </si>
  <si>
    <t>Relationship with government servant</t>
  </si>
  <si>
    <t>Married or unmarried</t>
  </si>
  <si>
    <t>whether employed or not .Give details of employmment</t>
  </si>
  <si>
    <t>( c )</t>
  </si>
  <si>
    <t>(e)</t>
  </si>
  <si>
    <t xml:space="preserve">  (The Pension Sanctioning Autthority shall forward the application duly processed </t>
  </si>
  <si>
    <t xml:space="preserve">1.   I Undertake to refund the amount of Pension,Gratuty and Commutaion,if it is found subsequently     
      to be in execess of the amount to which I was entitled under the Rules.  </t>
  </si>
  <si>
    <t xml:space="preserve"> Rule 46 Retirement Gratuty</t>
  </si>
  <si>
    <t xml:space="preserve"> Rule 50 Family Pension</t>
  </si>
  <si>
    <t xml:space="preserve">   d) Any other rule applicable</t>
  </si>
  <si>
    <t>9.  Total service (6-5)</t>
  </si>
  <si>
    <t xml:space="preserve">10. Period of non-qualifying service </t>
  </si>
  <si>
    <t xml:space="preserve">     b)  Suspension period</t>
  </si>
  <si>
    <t xml:space="preserve">     c)  Dies-non</t>
  </si>
  <si>
    <t xml:space="preserve">     d) Boy service</t>
  </si>
  <si>
    <t xml:space="preserve">     e) Any other service not qualifying for pension</t>
  </si>
  <si>
    <t xml:space="preserve">         Total non-qualifying service (a to e)</t>
  </si>
  <si>
    <t>11.  Net qualifying service (9-10)</t>
  </si>
  <si>
    <t>12.  Weightage,if any</t>
  </si>
  <si>
    <t>13.  Total qualifyilng service for calculation of  
        pension (11+12)</t>
  </si>
  <si>
    <t>14.  Last pay drawn ( Rule 31,46(4),50 (12)( C ) of 
        APRPRs,1980) Para 4 of G.O Ms.No 87 Fin &amp; Plg
        (FW-Pen.I ) Dept.dt.25.05.1998</t>
  </si>
  <si>
    <t xml:space="preserve">15.  Calculation of service pension/service  Gratuty                          
         (Rule 45 of APRPRs,1980)               </t>
  </si>
  <si>
    <t>16.  Calculation of Retirement gratuty ( Rule 46 
         APRPRs,1980)</t>
  </si>
  <si>
    <t xml:space="preserve">      a) Enhanced family Pension</t>
  </si>
  <si>
    <t xml:space="preserve">      b) Normal Family Pension</t>
  </si>
  <si>
    <r>
      <t xml:space="preserve">17.  </t>
    </r>
    <r>
      <rPr>
        <b/>
        <sz val="11"/>
        <rFont val="Calibri"/>
        <family val="2"/>
      </rPr>
      <t>Calculation of Family Pension</t>
    </r>
  </si>
  <si>
    <t>18.  Period of Payment of Pension</t>
  </si>
  <si>
    <t xml:space="preserve">      a) Service Pension</t>
  </si>
  <si>
    <t>From</t>
  </si>
  <si>
    <t xml:space="preserve">To </t>
  </si>
  <si>
    <t>19.  Government dues to be recovered in respect</t>
  </si>
  <si>
    <t xml:space="preserve">      b)  Enhanced Family Pension</t>
  </si>
  <si>
    <t xml:space="preserve">      c)   Normal Family Pension</t>
  </si>
  <si>
    <t xml:space="preserve">      a)   House Building Advacne</t>
  </si>
  <si>
    <t xml:space="preserve">      b)   Motor Car/Cycle Advance</t>
  </si>
  <si>
    <t xml:space="preserve">      c)    Marriage Advance</t>
  </si>
  <si>
    <t xml:space="preserve">      d)   Advance Leave Salary</t>
  </si>
  <si>
    <t xml:space="preserve">      e)   Advance salary on Transfer</t>
  </si>
  <si>
    <t xml:space="preserve">      f)    Dues on Account of Government Quarters</t>
  </si>
  <si>
    <t xml:space="preserve">     g)    Telephone/Trunk call Charges</t>
  </si>
  <si>
    <t xml:space="preserve">     H)    Festival Advance</t>
  </si>
  <si>
    <t xml:space="preserve">      i)    Education Advacne</t>
  </si>
  <si>
    <t xml:space="preserve">      j)    Computer Advacne</t>
  </si>
  <si>
    <t xml:space="preserve">      k)   Other Government Dues</t>
  </si>
  <si>
    <t>Principal</t>
  </si>
  <si>
    <t>Interest</t>
  </si>
  <si>
    <t>Total</t>
  </si>
  <si>
    <t xml:space="preserve">  Note: Information with conditions will not be accepted by Pension Authority.Amounts for recovery should be specify and should be in whole rupees.Absence of information will be understood as no dues for recovery</t>
  </si>
  <si>
    <t>20.  LPC is enclosed/LPC will be sent after retirement</t>
  </si>
  <si>
    <t>SANCTION OF PENSION</t>
  </si>
  <si>
    <t xml:space="preserve">   a)   Certificate of comentency to accord sanction (appicable in case of sanction of Pesnion to non 
           gazetted officers including Class - IV employees)</t>
  </si>
  <si>
    <t>PART - II (B)</t>
  </si>
  <si>
    <r>
      <t xml:space="preserve">  </t>
    </r>
    <r>
      <rPr>
        <sz val="11"/>
        <rFont val="Calibri"/>
        <family val="2"/>
      </rPr>
      <t xml:space="preserve"> i)    I am declaared by the Head of the Department to be the Head of an officer to accord sanction in                                   
           this  case under the powers delegated Vide G.O.Ms.No.262,Finance &amp; Planning (FW-PSC) 
           Department dated 23.11.1998</t>
    </r>
  </si>
  <si>
    <t xml:space="preserve">   ii)  Iam the next Gazetted Authority in the heirachy to the Head of the office in this case who is a non 
         gazzetted officer and hence,I am copetent to accord sanction under the powers delgated Vide G.O.
         Ms.No 262,Finance &amp; Planning  (FW-PSC) Department dated 23.11.1998</t>
  </si>
  <si>
    <t>OR</t>
  </si>
  <si>
    <t>(Strike off whichever is not applicable)</t>
  </si>
  <si>
    <r>
      <t xml:space="preserve">    b)   </t>
    </r>
    <r>
      <rPr>
        <b/>
        <sz val="11"/>
        <rFont val="Calibri"/>
        <family val="2"/>
      </rPr>
      <t>Sanction Order :</t>
    </r>
  </si>
  <si>
    <t xml:space="preserve">           Pensionary benefits including commutation found admissible under the rules may be authorised.                   
           It is verified from the records in my custody and certify that no diciplinary or judicial proceedings 
           are pending/contemplated against retiring/retired governmnet servant to whom I am the authority 
           for sanction of Pension.</t>
  </si>
  <si>
    <t xml:space="preserve">          i)  Service Pension                                             </t>
  </si>
  <si>
    <t xml:space="preserve">        iii)  Commutation                                                         </t>
  </si>
  <si>
    <t xml:space="preserve">        iv)   Family Pension                                                     </t>
  </si>
  <si>
    <t xml:space="preserve">               a)  Enhanced Family Pension                            </t>
  </si>
  <si>
    <t xml:space="preserve">               b)  Normal Family Pension                               </t>
  </si>
  <si>
    <t>Office Seal</t>
  </si>
  <si>
    <t>Signature and Designation of</t>
  </si>
  <si>
    <t>Pension Sanctioning Authority</t>
  </si>
  <si>
    <t xml:space="preserve">    Note1</t>
  </si>
  <si>
    <t>This is to be prepared in duplicate by the Pension Sanctioning Authority.One for the record of Pension Sanctioning Authority and the other one to be sent to Accountant General/Local fund Audit  Officer.</t>
  </si>
  <si>
    <t xml:space="preserve">   Note2</t>
  </si>
  <si>
    <t>The Pension Sanctioning Authority should satisfy about the correctness of the pariculars of family furnished by the Government Servant/Appicant in Part-I</t>
  </si>
  <si>
    <t xml:space="preserve">   Note3</t>
  </si>
  <si>
    <t>If the Pensionary benefits are not to be releasede Part-II-B(b) shall be struck off.</t>
  </si>
  <si>
    <t>.</t>
  </si>
  <si>
    <t>If there is any likelihood of delay.Anticipatory Pension/Anticipatory Gratuty as per Rule 51 of A.P. Revised Pension Rules 1980 shall be drawn and paid by the Head of Office to the beneficiary withour any delay.</t>
  </si>
  <si>
    <t xml:space="preserve">   Note5</t>
  </si>
  <si>
    <t>Heads of Departments are those listed in Appendix-I mentioned in Article 6 of A.P. Financial Code Volume -I / Subsidary Rule 32(ii) of FR 9.</t>
  </si>
  <si>
    <t>DESCRIPTIVE ROLLS</t>
  </si>
  <si>
    <t>ANNEXURE - I</t>
  </si>
  <si>
    <t xml:space="preserve">   A.  SPACE FOR PHOTOGRAPHS</t>
  </si>
  <si>
    <t>Service Pensioner/Family       
              Pensioner/Grauitant/Guardian of 
      Minor or Handicapped Child.</t>
  </si>
  <si>
    <t>Joint Photo of Service Pensioner with Family Pension beneficiary/Guardian with Minor or Handicapped Child.</t>
  </si>
  <si>
    <t xml:space="preserve">      ( Attestation has to be done across the Photos by a Gazetted Officer of AP Government in Service)</t>
  </si>
  <si>
    <t xml:space="preserve">    B.   SPECIMEN SIGNATURE OF : </t>
  </si>
  <si>
    <t xml:space="preserve">      (I)   -  Service Pensioner :</t>
  </si>
  <si>
    <t xml:space="preserve">                  </t>
  </si>
  <si>
    <t xml:space="preserve">                             Son/Wife/Daugher of </t>
  </si>
  <si>
    <t xml:space="preserve">     (II)     Family Pensioner/Gratuitant/Guarian of Minor or Handicapped Child:</t>
  </si>
  <si>
    <t xml:space="preserve">                Specimen Signature of Sri/Smt/Kum</t>
  </si>
  <si>
    <t xml:space="preserve">                        Wife/Husband/Son/Daughter/Guardian of</t>
  </si>
  <si>
    <t xml:space="preserve">    C.   PERSONAL IDENTIFICATION MARKS OF :</t>
  </si>
  <si>
    <t xml:space="preserve">       (i)          Service Pensioner : Sri/Smt/Kum</t>
  </si>
  <si>
    <t xml:space="preserve">       (ii)   Family Pensioner/Gratuitant/Guardian of Minor or Handicapped Child :</t>
  </si>
  <si>
    <t>Details</t>
  </si>
  <si>
    <t>Thumb finger</t>
  </si>
  <si>
    <t>Fore finger</t>
  </si>
  <si>
    <t>Middle finger</t>
  </si>
  <si>
    <t>Ring finger</t>
  </si>
  <si>
    <t>Little finger</t>
  </si>
  <si>
    <t>Service Pensioner</t>
  </si>
  <si>
    <t>Family Pensioner</t>
  </si>
  <si>
    <t>Gratuitant</t>
  </si>
  <si>
    <t>Guardian of Minor/Handicapped Child.</t>
  </si>
  <si>
    <t>LEFT HAND THUMB AND FINGER IMPRESSIONS OF SERVICEPENSIONER/FAMILY PENSIONER/GRATUITANT/GUARDIAN OF MINOR OR HANDICAPPED CHILD:(TO BE GIVEN BY THE ILLETERATE OR THOSE UNABLE TO SIGN AND FOR OTHERS IT IS OPTIONAL)</t>
  </si>
  <si>
    <t>Place</t>
  </si>
  <si>
    <t>Attested by</t>
  </si>
  <si>
    <t>Signature</t>
  </si>
  <si>
    <t>Designation</t>
  </si>
  <si>
    <t>Office Seal:</t>
  </si>
  <si>
    <t xml:space="preserve">    (Attestaion has to be done by a Gazetted Officer of AP State Government in Service )</t>
  </si>
  <si>
    <t>Note</t>
  </si>
  <si>
    <t>3 Copies will be forwarded to Accountant General/Local Fund Audit Officer by Pension Sanctioning Authority and one will be retained by the Pension Sanctioning Authority.</t>
  </si>
  <si>
    <t>ANNEXURE</t>
  </si>
  <si>
    <t>NOMINATION</t>
  </si>
  <si>
    <t>Name and address of Nominee(s).</t>
  </si>
  <si>
    <t>Relationship with Government Servant</t>
  </si>
  <si>
    <t>Amount of share payble to each in Col.1</t>
  </si>
  <si>
    <t>Contingencies on the happening of which the nomination shall become invalid (Death need not be mentioned</t>
  </si>
  <si>
    <t xml:space="preserve">Name and address,relationship and age of the altenative nominee(s) to whom the right confered on the nominee(s) in Col.1. shall pass in the event of nomination to him/her/them becoming ineffective </t>
  </si>
  <si>
    <t>Amount or share payble to each in Col.6</t>
  </si>
  <si>
    <t xml:space="preserve">      ( The Government servant may use separate forms,if he wishes to make different nomination for each type of payment mentioned below)                                                                                                                                             
                                    I hereby nominate the person/persons mentioned below and confer on him/her/them the right to receive Life Time Arreas of Pension,Retirement Gratuty that may be sanctioned  by governmet,in the event of my death while in service and right to receive on my death Life Time Arrears of Pension,Retirement Gratuty,commuted value of pension.Death Relief which having become admissible to me on retirement which may remain unpaid at my death.                                                                              </t>
  </si>
  <si>
    <t>This nomination supersedes the nomination by me earlier on------------</t>
  </si>
  <si>
    <t xml:space="preserve">     NB: The Government Srvant shall draw lines across the blank space below the last entry to prevent the inserions of any name after he/she has signed.</t>
  </si>
  <si>
    <t xml:space="preserve"> Dated  this </t>
  </si>
  <si>
    <t>Witness:-</t>
  </si>
  <si>
    <t>1.   Signature Name :</t>
  </si>
  <si>
    <t xml:space="preserve">       and Address</t>
  </si>
  <si>
    <t xml:space="preserve">2.  Signature Name </t>
  </si>
  <si>
    <t xml:space="preserve">      and Address</t>
  </si>
  <si>
    <t>Singnature of the Government Servant</t>
  </si>
  <si>
    <t>Office</t>
  </si>
  <si>
    <t>Date :</t>
  </si>
  <si>
    <t>Signature of Heade of Office/Department:</t>
  </si>
  <si>
    <t xml:space="preserve">      Name and Designation :</t>
  </si>
  <si>
    <t xml:space="preserve">           Office Seal</t>
  </si>
  <si>
    <t xml:space="preserve">  Note (1) :</t>
  </si>
  <si>
    <t>The Governmnet servant who has a family may nominate one member or more than one member of the family as difined in Rule 46(5) of AP Revised Pension Rules, 1980</t>
  </si>
  <si>
    <t xml:space="preserve">  Note (2) :</t>
  </si>
  <si>
    <t xml:space="preserve">  Note (3) :</t>
  </si>
  <si>
    <t xml:space="preserve">  Note (4) :</t>
  </si>
  <si>
    <t>LAST PAY CERTIFICATE</t>
  </si>
  <si>
    <t xml:space="preserve">   PARTICULARS</t>
  </si>
  <si>
    <t xml:space="preserve">     Scale       </t>
  </si>
  <si>
    <t xml:space="preserve">     Basic Pay</t>
  </si>
  <si>
    <t xml:space="preserve">     HRA          </t>
  </si>
  <si>
    <t xml:space="preserve">     DA </t>
  </si>
  <si>
    <t xml:space="preserve">     FPI</t>
  </si>
  <si>
    <t>--</t>
  </si>
  <si>
    <t xml:space="preserve">     GIS</t>
  </si>
  <si>
    <t xml:space="preserve">     APGLIS</t>
  </si>
  <si>
    <t xml:space="preserve">     PT</t>
  </si>
  <si>
    <t xml:space="preserve">    Recoveries are to be made from the pay Government Servant as detailed on the reverse</t>
  </si>
  <si>
    <t xml:space="preserve">    He/She has been paid leave salary as detailed above deduction have been made as    
    noted on the reverse.</t>
  </si>
  <si>
    <t>Jan</t>
  </si>
  <si>
    <t>Feb</t>
  </si>
  <si>
    <t>Mar</t>
  </si>
  <si>
    <t>Apr</t>
  </si>
  <si>
    <t>May</t>
  </si>
  <si>
    <t>Jun</t>
  </si>
  <si>
    <t>Jul</t>
  </si>
  <si>
    <t>Aug</t>
  </si>
  <si>
    <t>Sep</t>
  </si>
  <si>
    <t>Oct</t>
  </si>
  <si>
    <t>Nov</t>
  </si>
  <si>
    <t>Dec</t>
  </si>
  <si>
    <t>Retire</t>
  </si>
  <si>
    <t>Service</t>
  </si>
  <si>
    <t>Total Service dt</t>
  </si>
  <si>
    <t>month</t>
  </si>
  <si>
    <t>years</t>
  </si>
  <si>
    <t>,</t>
  </si>
  <si>
    <t>Yes</t>
  </si>
  <si>
    <t>BP</t>
  </si>
  <si>
    <t>Gratuty</t>
  </si>
  <si>
    <t>Retire Gratuty</t>
  </si>
  <si>
    <t>D.A %</t>
  </si>
  <si>
    <t>DA</t>
  </si>
  <si>
    <t>33/66</t>
  </si>
  <si>
    <t>x</t>
  </si>
  <si>
    <t>Family Pension</t>
  </si>
  <si>
    <t>Commutation</t>
  </si>
  <si>
    <t>commvalule</t>
  </si>
  <si>
    <t>HRA</t>
  </si>
  <si>
    <t>Address After Retirement</t>
  </si>
  <si>
    <t>Name of the Paying Bank</t>
  </si>
  <si>
    <t>Andhra Bank</t>
  </si>
  <si>
    <t>SBH</t>
  </si>
  <si>
    <t>SBI</t>
  </si>
  <si>
    <t>APGVB</t>
  </si>
  <si>
    <t>Branch Name</t>
  </si>
  <si>
    <t>Account. No</t>
  </si>
  <si>
    <t xml:space="preserve">   b) Whether ANTICIPATORY PENSION is being                                      
         sancioned in terms of Rule - 51.                    </t>
  </si>
  <si>
    <t xml:space="preserve">     a)  E.O.L</t>
  </si>
  <si>
    <t>LPC Enclosed</t>
  </si>
  <si>
    <t>/</t>
  </si>
  <si>
    <t>=</t>
  </si>
  <si>
    <t>da</t>
  </si>
  <si>
    <t>.1/4</t>
  </si>
  <si>
    <t>(</t>
  </si>
  <si>
    <t>)</t>
  </si>
  <si>
    <t>+</t>
  </si>
  <si>
    <t>@</t>
  </si>
  <si>
    <t>Rs</t>
  </si>
  <si>
    <t>5.Years</t>
  </si>
  <si>
    <t xml:space="preserve">                                Nil</t>
  </si>
  <si>
    <t xml:space="preserve">     Till Death</t>
  </si>
  <si>
    <t>B.P</t>
  </si>
  <si>
    <t xml:space="preserve">                                  to the AG(A&amp;E)/LF Authority within a period of 30 days)</t>
  </si>
  <si>
    <t>Fathers/Husband Name</t>
  </si>
  <si>
    <t>Post Held in</t>
  </si>
  <si>
    <t>Date of Retirement</t>
  </si>
  <si>
    <t>Basic Pay</t>
  </si>
  <si>
    <t>Scale</t>
  </si>
  <si>
    <t>Date  :</t>
  </si>
  <si>
    <t xml:space="preserve"> </t>
  </si>
  <si>
    <t xml:space="preserve">  Lr. No</t>
  </si>
  <si>
    <t>To</t>
  </si>
  <si>
    <t xml:space="preserve">   </t>
  </si>
  <si>
    <t>Audit Officer,LFA,Hyderabd</t>
  </si>
  <si>
    <t>Andhrparadesh.</t>
  </si>
  <si>
    <t xml:space="preserve">     Sir,</t>
  </si>
  <si>
    <t>Sub :   Pension / Service Pension / Family Pension and other Retiring Benefits in respect of</t>
  </si>
  <si>
    <t xml:space="preserve">Iam to forward herewith the Service / Family Pension Papers of </t>
  </si>
  <si>
    <t>Who is due to retire / retired /expired while in service on</t>
  </si>
  <si>
    <t>The follwing documents are forwarded herewith for autorising Pensionery Benefits.</t>
  </si>
  <si>
    <t>1.   Part - I</t>
  </si>
  <si>
    <t>2.   Part - II</t>
  </si>
  <si>
    <t>3.   Part - II B</t>
  </si>
  <si>
    <t>4.   Annexure - I</t>
  </si>
  <si>
    <t>5.   Annexure -II</t>
  </si>
  <si>
    <t>6.   Copy of Annexure - III</t>
  </si>
  <si>
    <t>7.   Service Register of Govt.Servant.</t>
  </si>
  <si>
    <t>8.   L.P.C</t>
  </si>
  <si>
    <t>9.   Death Certificate (in case of Death)</t>
  </si>
  <si>
    <t>10. Legal heir Certificate (- do-)</t>
  </si>
  <si>
    <t xml:space="preserve">  The  receipt of above document may please be ackonwledge and arrangements may ne made to</t>
  </si>
  <si>
    <t>issue the PPO / Gratuity Payment Order and Commutation authorisation early.</t>
  </si>
  <si>
    <t>No.of enclosures (    )</t>
  </si>
  <si>
    <t xml:space="preserve">  </t>
  </si>
  <si>
    <t>1.  Copy to</t>
  </si>
  <si>
    <t>2.  Copy to The</t>
  </si>
  <si>
    <t>Your's Faithfully</t>
  </si>
  <si>
    <t xml:space="preserve">  From</t>
  </si>
  <si>
    <t>:</t>
  </si>
  <si>
    <t>Information furnished by the Govt.Servant/Family Pension</t>
  </si>
  <si>
    <t>Beeficiery</t>
  </si>
  <si>
    <t>Information filled in by the Pension Sanctioning Authority</t>
  </si>
  <si>
    <t>Sanction Order of Pensionary Benefits.</t>
  </si>
  <si>
    <t>Descriptive Roll</t>
  </si>
  <si>
    <t>Nomination</t>
  </si>
  <si>
    <t xml:space="preserve">              Ref  :   G.O.Ms.No 262 Fin &amp; Plg. (FW-PSC )  Dept.Dt. 23-11-1998</t>
  </si>
  <si>
    <t xml:space="preserve">                         G.O Ms.No 263 Fin &amp; P;g. (FW-PSC )   Dept.Dt. 23-11-1998</t>
  </si>
  <si>
    <t>THE ACCOUNTANT GENERAL ( A&amp;E )</t>
  </si>
  <si>
    <t xml:space="preserve">                                           (G.O.Ms.No.263 Dated 23-11-1998)</t>
  </si>
  <si>
    <t>ANNEXURE - III</t>
  </si>
  <si>
    <t>BY REGISTERED POST</t>
  </si>
  <si>
    <t xml:space="preserve">   ( Pension Sanction authority )</t>
  </si>
  <si>
    <t xml:space="preserve">  Station    :</t>
  </si>
  <si>
    <t xml:space="preserve">  Date         :</t>
  </si>
  <si>
    <t>( HEAD OF OFFICE )</t>
  </si>
  <si>
    <t xml:space="preserve">    TOTAL</t>
  </si>
  <si>
    <t>Nil</t>
  </si>
  <si>
    <t>DETAILS OF RECOVERIES</t>
  </si>
  <si>
    <t xml:space="preserve">    Nature of recovery </t>
  </si>
  <si>
    <t xml:space="preserve">    Amount Rs</t>
  </si>
  <si>
    <t>DEDUCTIONS MADE FROM LEAVES SALARY</t>
  </si>
  <si>
    <t xml:space="preserve">    From</t>
  </si>
  <si>
    <t xml:space="preserve">    To be recovered in                                                                                  I               nstalment</t>
  </si>
  <si>
    <t>instalment.</t>
  </si>
  <si>
    <t xml:space="preserve">to  </t>
  </si>
  <si>
    <t xml:space="preserve">on account of </t>
  </si>
  <si>
    <t xml:space="preserve">Rs </t>
  </si>
  <si>
    <t>Name of the month</t>
  </si>
  <si>
    <t>CERTIFICATE UNDER ACT OF 1982</t>
  </si>
  <si>
    <t xml:space="preserve">     Certified that </t>
  </si>
  <si>
    <t>graduate teacher and no amount is to be recoverable from under act 14 of 1982</t>
  </si>
  <si>
    <t>SGT.Asst was not sanctioned 130-250/150-300  grade under trained</t>
  </si>
  <si>
    <t>LEAVE  CERTIFICATE</t>
  </si>
  <si>
    <t>has not availed any leave / has availed the following kind of leave during the period.of his/her service</t>
  </si>
  <si>
    <t>SUSPENSION CERTIFICATE</t>
  </si>
  <si>
    <t>has not been suspended any time during his/her service</t>
  </si>
  <si>
    <t>RESPONSIBILITY CERTIFICATE</t>
  </si>
  <si>
    <t xml:space="preserve">I </t>
  </si>
  <si>
    <t xml:space="preserve">to be retired as </t>
  </si>
  <si>
    <t>O/o The</t>
  </si>
  <si>
    <t>do here by declare that,if any amount to be excess paid,due to erroneous calculation, noticed at a later date,I shall be ready to refund the same without any objection in the matter</t>
  </si>
  <si>
    <t>NO ALLEGATIONS CERTIFICATE</t>
  </si>
  <si>
    <t>no allegations are pending against</t>
  </si>
  <si>
    <t>(Designation)</t>
  </si>
  <si>
    <t>NO DUES CERTIFICATE</t>
  </si>
  <si>
    <t>1)    Sales proceedings of A.P Trading Corporation.</t>
  </si>
  <si>
    <t>2)    Nationalised Text books and note books as they are not supplied/supplied to him</t>
  </si>
  <si>
    <t xml:space="preserve"> No Govt dues are recoverable from   </t>
  </si>
  <si>
    <t>Govt towards the:</t>
  </si>
  <si>
    <t>AUDIT OBJECTIONS CERTIFICATE</t>
  </si>
  <si>
    <t xml:space="preserve">here are no audit objections are pending in respect of </t>
  </si>
  <si>
    <t>RECOVERIES UNDER ACT 14 OF 1992</t>
  </si>
  <si>
    <t>(Arts Graduates) was Sanctioned 130-250/150-300 grade W.E.F through he /She was untrained graduaes by virtue of Court order / Department order claim amount is recoverable from him as per act 14 of 1992</t>
  </si>
  <si>
    <t>Station</t>
  </si>
  <si>
    <t>Pensioner</t>
  </si>
  <si>
    <t>Attested</t>
  </si>
  <si>
    <t>Drawing officer</t>
  </si>
  <si>
    <t xml:space="preserve">  a)  The amount has been recovered and recorded in the SB at Page No (                     )</t>
  </si>
  <si>
    <t xml:space="preserve">  b)  The amount has been recovered</t>
  </si>
  <si>
    <t xml:space="preserve">  c)  Not Applicable</t>
  </si>
  <si>
    <t>I am to inform you that Pension / Family Pension appicable form of</t>
  </si>
  <si>
    <t>Sub:</t>
  </si>
  <si>
    <t xml:space="preserve">Pension -- Sanction Pension and Other Retiring Benefits in respect of </t>
  </si>
  <si>
    <t xml:space="preserve"> Designation </t>
  </si>
  <si>
    <t>Regarding.</t>
  </si>
  <si>
    <t xml:space="preserve"> retired on as was forwarded to AGAPLFA on  As per the records held by me no disciplinary/judicial priceedings are pending/contemplated against the above retiring/retired governmnet employee. I request you to verify whether any such case is pending against the above employee which entials withholding or withdrawing pensin or part of pension permanently or for specified period as laid down under Rule 9 of RPRs 1980.If so the AG ( A &amp; E )/Dy.Accountant General (pension ),O/o the AG (A&amp;E) ,AP Hyderabad/Local Fund Officer may be intimated accordingly by name either  by Registered post or through a spoecial messenger within one month from the dae of issue of this letter for withholing opensionary benefits as contemplated in Govt,Memo / No 33764-A/55/PSC/93,Finance &amp; Planning ( FW-PSC) Department,dt.15-10-1993 and reiterated in government memo .no 37254/361/A2/Pen-I/98,Finance &amp; Palanning (FW-Pen,1) Department,dt 4-7-1998.Copies of such orders shall also be sent to to the connection the instructions issued in Para 2,Part-II B of G.O .Ms.No 263,Finance &amp; Planning ( FW-PSC) Department,dt.23-11-1998 may be scruplously followed.          
                       </t>
  </si>
  <si>
    <t>Office File.</t>
  </si>
  <si>
    <t>Name of the Pension Disbursing Authority</t>
  </si>
  <si>
    <t xml:space="preserve">         Date :</t>
  </si>
  <si>
    <t>∕</t>
  </si>
  <si>
    <t xml:space="preserve">                               Date of Birth</t>
  </si>
  <si>
    <t xml:space="preserve">      Sri/Smt     ---------------------------------------------                                  is / are under guardianship of </t>
  </si>
  <si>
    <t xml:space="preserve">      Sri/Smt     ---------------------------------------------                                                                                                           </t>
  </si>
  <si>
    <t>∕∕</t>
  </si>
  <si>
    <t>---------------------------------</t>
  </si>
  <si>
    <t>--------------------------------</t>
  </si>
  <si>
    <t>Name of the Naominee</t>
  </si>
  <si>
    <t>Relation ship with Govt Servant</t>
  </si>
  <si>
    <t xml:space="preserve">Amount of Share payble </t>
  </si>
  <si>
    <t>Wife</t>
  </si>
  <si>
    <t>Years</t>
  </si>
  <si>
    <t>Full Amount</t>
  </si>
  <si>
    <t>Date of entering in to Serice</t>
  </si>
  <si>
    <t>RETIREMENT GRATUITY/SERVICE GRATUITY/COMMUTATION</t>
  </si>
  <si>
    <t>STO</t>
  </si>
  <si>
    <t>FAMILY MEMBERS DETAILS</t>
  </si>
  <si>
    <t>Name of the Member</t>
  </si>
  <si>
    <t>Relationship</t>
  </si>
  <si>
    <t>whether Employee or not</t>
  </si>
  <si>
    <t>Married/            Un-married</t>
  </si>
  <si>
    <t>WIFE</t>
  </si>
  <si>
    <t>Not</t>
  </si>
  <si>
    <t>Married</t>
  </si>
  <si>
    <t xml:space="preserve">         ii)  Retiring Gratuity                                                     </t>
  </si>
  <si>
    <t>Admissible</t>
  </si>
  <si>
    <t xml:space="preserve">                            Speicimen Signature of </t>
  </si>
  <si>
    <t>Permanent Address</t>
  </si>
  <si>
    <t>6700-20110</t>
  </si>
  <si>
    <t>6900-20680</t>
  </si>
  <si>
    <t>7100-21250</t>
  </si>
  <si>
    <t>7520-22430</t>
  </si>
  <si>
    <t>7740-23040</t>
  </si>
  <si>
    <t>7960-23650</t>
  </si>
  <si>
    <t>8440-24950</t>
  </si>
  <si>
    <t>9200-27000</t>
  </si>
  <si>
    <t>9460-27700</t>
  </si>
  <si>
    <t>10020-29200</t>
  </si>
  <si>
    <t>10900-31550</t>
  </si>
  <si>
    <t>11530-33200</t>
  </si>
  <si>
    <t>11860-34050</t>
  </si>
  <si>
    <t>12550-35800</t>
  </si>
  <si>
    <t>12910-35800</t>
  </si>
  <si>
    <t>13660-38750</t>
  </si>
  <si>
    <t>14860-39540</t>
  </si>
  <si>
    <t>15280-40510</t>
  </si>
  <si>
    <t>16150-42590</t>
  </si>
  <si>
    <t>18030-43630</t>
  </si>
  <si>
    <t>19050-45850</t>
  </si>
  <si>
    <t>20680-46960</t>
  </si>
  <si>
    <t>21820-48160</t>
  </si>
  <si>
    <t>23650-49360</t>
  </si>
  <si>
    <t>25600-50560</t>
  </si>
  <si>
    <t>27000-51760</t>
  </si>
  <si>
    <t>29200-53060</t>
  </si>
  <si>
    <t>31550-53060</t>
  </si>
  <si>
    <t>37600-54360</t>
  </si>
  <si>
    <t>41550-55660</t>
  </si>
  <si>
    <t>44740-55660</t>
  </si>
  <si>
    <t>FP</t>
  </si>
  <si>
    <t>OTHERS</t>
  </si>
  <si>
    <t xml:space="preserve">Last pay certificate of </t>
  </si>
  <si>
    <t xml:space="preserve">of the </t>
  </si>
  <si>
    <t>proceeding on retirement due to Superannuation</t>
  </si>
  <si>
    <t xml:space="preserve">               He /She has been paid up to --------------- at the following rates</t>
  </si>
  <si>
    <t>DEDUCTIONS</t>
  </si>
  <si>
    <t xml:space="preserve"> He/She made over charge of the Officer of </t>
  </si>
  <si>
    <t>on the after noon of</t>
  </si>
  <si>
    <t>PERIOD</t>
  </si>
  <si>
    <t>RATE</t>
  </si>
  <si>
    <t>AMOUNT</t>
  </si>
  <si>
    <t>From……………</t>
  </si>
  <si>
    <t>To …………..</t>
  </si>
  <si>
    <t>To…………….</t>
  </si>
  <si>
    <t>From……………..</t>
  </si>
  <si>
    <t>To……………</t>
  </si>
  <si>
    <t xml:space="preserve">           He/She is entitled to draw the following</t>
  </si>
  <si>
    <t xml:space="preserve">           He/She is also entitled to joining time for</t>
  </si>
  <si>
    <t xml:space="preserve">          The details of the income-tax recovered from him/her upto the date from the beginning     of the current year are noted on the reverse</t>
  </si>
  <si>
    <t>PT</t>
  </si>
  <si>
    <t>GIS</t>
  </si>
  <si>
    <t>APGLI</t>
  </si>
  <si>
    <t>TOTAL</t>
  </si>
  <si>
    <t>Pay</t>
  </si>
  <si>
    <t>Ps</t>
  </si>
  <si>
    <t>Gratuity Fee etc.</t>
  </si>
  <si>
    <t>Fund and other deductions</t>
  </si>
  <si>
    <t xml:space="preserve">amount of Income Tax recovered </t>
  </si>
  <si>
    <t>Remarks</t>
  </si>
  <si>
    <t>April</t>
  </si>
  <si>
    <t>June</t>
  </si>
  <si>
    <t>July</t>
  </si>
  <si>
    <t>OFFICE DETAILS</t>
  </si>
  <si>
    <t>Office Address</t>
  </si>
  <si>
    <t xml:space="preserve">   6.       a)  Name of the Pension Disbursing  Authority</t>
  </si>
  <si>
    <t>NOMINEE DETAILS</t>
  </si>
  <si>
    <t>Son/Wife/Daughter of</t>
  </si>
  <si>
    <t>Wife/Husband/Son/Daughter/Guardian of</t>
  </si>
  <si>
    <t>Service Pensioner : Sri/Smt/Kum</t>
  </si>
  <si>
    <t>Personal Identification Marks</t>
  </si>
  <si>
    <t>Sri/Smt/Kum</t>
  </si>
  <si>
    <t>SIGNATURE OF GAZZETTED OFFICER</t>
  </si>
  <si>
    <t>The Government servant may not that the nomination with signature of two witnesses shall only have the legal validity of a WILL.</t>
  </si>
  <si>
    <t>This nomination form is to be submitted by the employees in triplicate, one for use of the pension sanctioning authority and two copies to be forwarded to the forwarded to the Account General Local Fund Audit Offices.</t>
  </si>
  <si>
    <t>Note (5)</t>
  </si>
  <si>
    <t>For the purpose of Rules 46, 47, 48 and 49 of Revised Pension Rules 1980, family in to a Government servant means:-</t>
  </si>
  <si>
    <t>i)</t>
  </si>
  <si>
    <t>Wife or wives in the case of a male Government servant.</t>
  </si>
  <si>
    <t>ii)</t>
  </si>
  <si>
    <t>Husband, in the case of a female Government servant.</t>
  </si>
  <si>
    <t>iii)</t>
  </si>
  <si>
    <t>Sonns including step sons, posthumous son, and adopted sons (whose personal law permits such adoptation)</t>
  </si>
  <si>
    <t>iv)</t>
  </si>
  <si>
    <t>Unmarried daughters including step daughters, posthumous daughters and adapted daughters. (Whose personal law permits such adoption)</t>
  </si>
  <si>
    <t>v)</t>
  </si>
  <si>
    <t>Widowed daughters including step daughters and adopted daughters</t>
  </si>
  <si>
    <t>vi)</t>
  </si>
  <si>
    <t>Father</t>
  </si>
  <si>
    <t>including adoptive partents in the case of individuals where whose personal law</t>
  </si>
  <si>
    <t>vii)</t>
  </si>
  <si>
    <t>Mother</t>
  </si>
  <si>
    <t>Permits adoption</t>
  </si>
  <si>
    <t>viii)</t>
  </si>
  <si>
    <t>Brothers below the age of 18 years including step brothers.</t>
  </si>
  <si>
    <t>ix)</t>
  </si>
  <si>
    <t>Unmarried sisters and widowed sisters including step sisters.</t>
  </si>
  <si>
    <t>x)</t>
  </si>
  <si>
    <t>Married daughters, and</t>
  </si>
  <si>
    <t>xi)</t>
  </si>
  <si>
    <t>Children of apre deceased son</t>
  </si>
  <si>
    <t>Rs.</t>
  </si>
  <si>
    <t>Un-Married</t>
  </si>
  <si>
    <t>comm</t>
  </si>
  <si>
    <t>rate</t>
  </si>
  <si>
    <t>age</t>
  </si>
  <si>
    <t>PENSIONERS SOFTWARE</t>
  </si>
  <si>
    <t>CCA</t>
  </si>
  <si>
    <t xml:space="preserve">    CCA</t>
  </si>
  <si>
    <t>PP</t>
  </si>
  <si>
    <t xml:space="preserve">     PP</t>
  </si>
  <si>
    <t>HMA</t>
  </si>
  <si>
    <t xml:space="preserve">    HMA</t>
  </si>
  <si>
    <t xml:space="preserve">   OTHERS</t>
  </si>
  <si>
    <t>FPI</t>
  </si>
  <si>
    <t>EMPLOYEE PAY PARTICULARS</t>
  </si>
  <si>
    <t>Prepared by R.Ramesh,Tekmal,Medak. 9989663755.www.prtumedak.org</t>
  </si>
  <si>
    <t>Prepared by R.Ramesh,Tekmal,Medak.9989663755.www.prtumedak.org</t>
  </si>
  <si>
    <t>Prepared by R.Ramesh ,Tekmal,Medak.9989663755.www.prtumedak.org</t>
  </si>
  <si>
    <t>Prepared by R.Ramesh,Tekmal,Medak,9989663755.www.prtumedak.org</t>
  </si>
  <si>
    <t>SON</t>
  </si>
  <si>
    <t>www.prtumedak.org</t>
  </si>
  <si>
    <t>P                         R                              T                          U                            M                          E                     D                     A                            K</t>
  </si>
  <si>
    <t>R.RAMESH</t>
  </si>
  <si>
    <t>Countersigned</t>
  </si>
  <si>
    <t>Sri.B.Narsimlu</t>
  </si>
  <si>
    <t>B.Bagaiah</t>
  </si>
  <si>
    <t>PS.Salojipally</t>
  </si>
  <si>
    <t>Sri.B.Narsimlu                                                                                                    Village: Tekmal                                                                                                             Post &amp; Mandal Telkmal                                                                                           Dist:Medak,502302</t>
  </si>
  <si>
    <t>Jogipet</t>
  </si>
  <si>
    <t>Smt.Durgamma</t>
  </si>
  <si>
    <t>Smt. Durgamma</t>
  </si>
  <si>
    <t>07.05.1965</t>
  </si>
  <si>
    <t>Manoj Kumar</t>
  </si>
  <si>
    <t>20.02.1989</t>
  </si>
  <si>
    <t>Mahesh Kumar</t>
  </si>
  <si>
    <t>04.05.1994</t>
  </si>
  <si>
    <t>1.Amole on the route of fore finger</t>
  </si>
  <si>
    <t>The Mandal Educational Officer,                                                         M.P.Tekmal,                                                                             Dist.Medak</t>
  </si>
  <si>
    <t>SGT</t>
  </si>
  <si>
    <t>2. A mole on the righ Ear</t>
  </si>
  <si>
    <t>(B.Px30/100)</t>
  </si>
  <si>
    <t>(B.P x 33/66)</t>
  </si>
  <si>
    <t>(B.P x Service Units /66 x 1/2</t>
  </si>
  <si>
    <t>-----</t>
  </si>
  <si>
    <t>On sub sequent requrst</t>
  </si>
  <si>
    <t>Equal Share</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</si>
</sst>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409]dddd\,\ mmmm\ dd\,\ yyyy"/>
    <numFmt numFmtId="177" formatCode="[$-409]d/mmm/yy;@"/>
    <numFmt numFmtId="178" formatCode="0.000"/>
    <numFmt numFmtId="179" formatCode="0.00;[Red]0.00"/>
    <numFmt numFmtId="180" formatCode="0.00_);\(0.00\)"/>
    <numFmt numFmtId="181" formatCode="0.0000"/>
    <numFmt numFmtId="182" formatCode="#\ ??/100"/>
    <numFmt numFmtId="183" formatCode="mmm/yyyy"/>
  </numFmts>
  <fonts count="6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sz val="8"/>
      <name val="Arial"/>
      <family val="0"/>
    </font>
    <font>
      <sz val="11"/>
      <name val="Arial"/>
      <family val="0"/>
    </font>
    <font>
      <sz val="12"/>
      <name val="Arial"/>
      <family val="0"/>
    </font>
    <font>
      <b/>
      <sz val="12"/>
      <name val="Arial"/>
      <family val="2"/>
    </font>
    <font>
      <b/>
      <sz val="10"/>
      <name val="Arial"/>
      <family val="2"/>
    </font>
    <font>
      <b/>
      <sz val="11"/>
      <name val="Arial"/>
      <family val="2"/>
    </font>
    <font>
      <b/>
      <u val="single"/>
      <sz val="12"/>
      <name val="Arial"/>
      <family val="2"/>
    </font>
    <font>
      <b/>
      <sz val="14"/>
      <name val="Arial"/>
      <family val="2"/>
    </font>
    <font>
      <sz val="11"/>
      <name val="Calibri"/>
      <family val="2"/>
    </font>
    <font>
      <b/>
      <sz val="14"/>
      <name val="Calibri"/>
      <family val="2"/>
    </font>
    <font>
      <sz val="10"/>
      <name val="Calibri"/>
      <family val="2"/>
    </font>
    <font>
      <b/>
      <sz val="11"/>
      <name val="Calibri"/>
      <family val="2"/>
    </font>
    <font>
      <b/>
      <sz val="12"/>
      <name val="Calibri"/>
      <family val="2"/>
    </font>
    <font>
      <b/>
      <u val="single"/>
      <sz val="12"/>
      <name val="Calibri"/>
      <family val="2"/>
    </font>
    <font>
      <b/>
      <sz val="11"/>
      <color indexed="8"/>
      <name val="Arial"/>
      <family val="2"/>
    </font>
    <font>
      <sz val="14"/>
      <name val="Arial"/>
      <family val="0"/>
    </font>
    <font>
      <sz val="12"/>
      <color indexed="8"/>
      <name val="Calibri"/>
      <family val="2"/>
    </font>
    <font>
      <sz val="13"/>
      <color indexed="8"/>
      <name val="Calibri"/>
      <family val="2"/>
    </font>
    <font>
      <b/>
      <sz val="10"/>
      <color indexed="10"/>
      <name val="Arial"/>
      <family val="2"/>
    </font>
    <font>
      <b/>
      <sz val="10"/>
      <color indexed="8"/>
      <name val="Arial"/>
      <family val="2"/>
    </font>
    <font>
      <sz val="11"/>
      <name val="Times New Roman"/>
      <family val="1"/>
    </font>
    <font>
      <b/>
      <sz val="10"/>
      <color indexed="10"/>
      <name val="Calibri"/>
      <family val="2"/>
    </font>
    <font>
      <sz val="14"/>
      <name val="Calibri"/>
      <family val="2"/>
    </font>
    <font>
      <sz val="26"/>
      <name val="Arial"/>
      <family val="0"/>
    </font>
    <font>
      <sz val="22"/>
      <name val="Arial"/>
      <family val="0"/>
    </font>
    <font>
      <b/>
      <sz val="14"/>
      <color indexed="10"/>
      <name val="Calibri"/>
      <family val="2"/>
    </font>
    <font>
      <sz val="8"/>
      <name val="Calibri"/>
      <family val="2"/>
    </font>
    <font>
      <b/>
      <sz val="14"/>
      <color indexed="10"/>
      <name val="Arial"/>
      <family val="2"/>
    </font>
    <font>
      <b/>
      <sz val="14"/>
      <color indexed="14"/>
      <name val="Arial"/>
      <family val="2"/>
    </font>
    <font>
      <b/>
      <sz val="11"/>
      <name val="Times New Roman"/>
      <family val="1"/>
    </font>
    <font>
      <b/>
      <sz val="8"/>
      <name val="Calibri"/>
      <family val="2"/>
    </font>
    <font>
      <b/>
      <sz val="8"/>
      <name val="Arial"/>
      <family val="2"/>
    </font>
    <font>
      <u val="single"/>
      <sz val="10"/>
      <color indexed="12"/>
      <name val="Arial"/>
      <family val="0"/>
    </font>
    <font>
      <u val="single"/>
      <sz val="10"/>
      <color indexed="36"/>
      <name val="Arial"/>
      <family val="0"/>
    </font>
    <font>
      <b/>
      <sz val="22"/>
      <color indexed="10"/>
      <name val="Arial"/>
      <family val="2"/>
    </font>
    <font>
      <b/>
      <sz val="12"/>
      <color indexed="10"/>
      <name val="Arial"/>
      <family val="2"/>
    </font>
    <font>
      <u val="single"/>
      <sz val="16"/>
      <color indexed="12"/>
      <name val="Arial"/>
      <family val="0"/>
    </font>
    <font>
      <sz val="16"/>
      <name val="Arial"/>
      <family val="0"/>
    </font>
    <font>
      <b/>
      <u val="single"/>
      <sz val="16"/>
      <color indexed="12"/>
      <name val="Arial"/>
      <family val="2"/>
    </font>
    <font>
      <b/>
      <sz val="16"/>
      <color indexed="12"/>
      <name val="Arial"/>
      <family val="2"/>
    </font>
    <font>
      <sz val="8"/>
      <name val="Tahoma"/>
      <family val="2"/>
    </font>
    <font>
      <b/>
      <sz val="14"/>
      <color indexed="9"/>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s>
  <borders count="8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hair"/>
      <top style="hair"/>
      <bottom style="hair"/>
    </border>
    <border>
      <left style="hair"/>
      <right style="hair"/>
      <top style="hair"/>
      <bottom style="hair"/>
    </border>
    <border>
      <left style="thin"/>
      <right style="hair"/>
      <top style="hair"/>
      <bottom style="hair"/>
    </border>
    <border>
      <left style="thin"/>
      <right style="hair"/>
      <top style="hair"/>
      <bottom style="thin"/>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medium"/>
      <top>
        <color indexed="63"/>
      </top>
      <bottom style="thin"/>
    </border>
    <border>
      <left style="thin"/>
      <right>
        <color indexed="63"/>
      </right>
      <top>
        <color indexed="63"/>
      </top>
      <bottom>
        <color indexed="63"/>
      </bottom>
    </border>
    <border>
      <left>
        <color indexed="63"/>
      </left>
      <right style="medium"/>
      <top style="thin"/>
      <bottom style="thin"/>
    </border>
    <border>
      <left>
        <color indexed="63"/>
      </left>
      <right style="thin"/>
      <top style="thin"/>
      <bottom style="thin"/>
    </border>
    <border>
      <left style="medium"/>
      <right>
        <color indexed="63"/>
      </right>
      <top>
        <color indexed="63"/>
      </top>
      <bottom style="thin"/>
    </border>
    <border>
      <left>
        <color indexed="63"/>
      </left>
      <right style="medium"/>
      <top style="thin"/>
      <bottom>
        <color indexed="63"/>
      </bottom>
    </border>
    <border>
      <left style="double">
        <color indexed="33"/>
      </left>
      <right style="double">
        <color indexed="33"/>
      </right>
      <top style="double">
        <color indexed="33"/>
      </top>
      <bottom style="double">
        <color indexed="33"/>
      </bottom>
    </border>
    <border>
      <left style="thin"/>
      <right style="medium"/>
      <top style="thin"/>
      <bottom style="thin"/>
    </border>
    <border>
      <left style="thin"/>
      <right>
        <color indexed="63"/>
      </right>
      <top style="thin"/>
      <bottom style="thin"/>
    </border>
    <border>
      <left style="thin"/>
      <right style="hair"/>
      <top>
        <color indexed="63"/>
      </top>
      <bottom>
        <color indexed="63"/>
      </bottom>
    </border>
    <border>
      <left style="double">
        <color indexed="33"/>
      </left>
      <right>
        <color indexed="63"/>
      </right>
      <top style="double">
        <color indexed="33"/>
      </top>
      <bottom style="double">
        <color indexed="33"/>
      </bottom>
    </border>
    <border>
      <left>
        <color indexed="63"/>
      </left>
      <right>
        <color indexed="63"/>
      </right>
      <top style="double">
        <color indexed="33"/>
      </top>
      <bottom style="double">
        <color indexed="33"/>
      </bottom>
    </border>
    <border>
      <left>
        <color indexed="63"/>
      </left>
      <right style="double">
        <color indexed="33"/>
      </right>
      <top style="double">
        <color indexed="33"/>
      </top>
      <bottom style="double">
        <color indexed="3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color indexed="63"/>
      </top>
      <bottom>
        <color indexed="63"/>
      </bottom>
    </border>
    <border>
      <left style="double">
        <color indexed="10"/>
      </left>
      <right>
        <color indexed="63"/>
      </right>
      <top style="double">
        <color indexed="10"/>
      </top>
      <bottom style="double">
        <color indexed="10"/>
      </bottom>
    </border>
    <border>
      <left>
        <color indexed="63"/>
      </left>
      <right>
        <color indexed="63"/>
      </right>
      <top style="double">
        <color indexed="10"/>
      </top>
      <bottom style="double">
        <color indexed="10"/>
      </bottom>
    </border>
    <border>
      <left>
        <color indexed="63"/>
      </left>
      <right style="double">
        <color indexed="10"/>
      </right>
      <top style="double">
        <color indexed="10"/>
      </top>
      <bottom style="double">
        <color indexed="10"/>
      </bottom>
    </border>
    <border>
      <left>
        <color indexed="63"/>
      </left>
      <right>
        <color indexed="63"/>
      </right>
      <top style="double"/>
      <bottom>
        <color indexed="63"/>
      </bottom>
    </border>
    <border>
      <left style="double">
        <color indexed="25"/>
      </left>
      <right>
        <color indexed="63"/>
      </right>
      <top style="double">
        <color indexed="25"/>
      </top>
      <bottom style="double">
        <color indexed="25"/>
      </bottom>
    </border>
    <border>
      <left>
        <color indexed="63"/>
      </left>
      <right>
        <color indexed="63"/>
      </right>
      <top style="double">
        <color indexed="25"/>
      </top>
      <bottom style="double">
        <color indexed="25"/>
      </bottom>
    </border>
    <border>
      <left>
        <color indexed="63"/>
      </left>
      <right style="double">
        <color indexed="25"/>
      </right>
      <top style="double">
        <color indexed="25"/>
      </top>
      <bottom style="double">
        <color indexed="25"/>
      </bottom>
    </border>
    <border>
      <left style="thick">
        <color indexed="10"/>
      </left>
      <right>
        <color indexed="63"/>
      </right>
      <top>
        <color indexed="63"/>
      </top>
      <bottom>
        <color indexed="63"/>
      </bottom>
    </border>
    <border>
      <left>
        <color indexed="63"/>
      </left>
      <right style="thick">
        <color indexed="10"/>
      </right>
      <top>
        <color indexed="63"/>
      </top>
      <bottom>
        <color indexed="63"/>
      </bottom>
    </border>
    <border>
      <left style="thick">
        <color indexed="10"/>
      </left>
      <right>
        <color indexed="63"/>
      </right>
      <top>
        <color indexed="63"/>
      </top>
      <bottom style="thick">
        <color indexed="10"/>
      </bottom>
    </border>
    <border>
      <left>
        <color indexed="63"/>
      </left>
      <right>
        <color indexed="63"/>
      </right>
      <top>
        <color indexed="63"/>
      </top>
      <bottom style="thick">
        <color indexed="10"/>
      </bottom>
    </border>
    <border>
      <left>
        <color indexed="63"/>
      </left>
      <right style="thick">
        <color indexed="10"/>
      </right>
      <top>
        <color indexed="63"/>
      </top>
      <bottom style="thick">
        <color indexed="10"/>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double"/>
      <top>
        <color indexed="63"/>
      </top>
      <bottom>
        <color indexed="63"/>
      </bottom>
    </border>
    <border>
      <left style="medium"/>
      <right>
        <color indexed="63"/>
      </right>
      <top style="thin"/>
      <bottom>
        <color indexed="63"/>
      </bottom>
    </border>
    <border>
      <left>
        <color indexed="63"/>
      </left>
      <right style="thin"/>
      <top style="medium"/>
      <bottom>
        <color indexed="63"/>
      </bottom>
    </border>
    <border>
      <left style="medium"/>
      <right style="thin"/>
      <top>
        <color indexed="63"/>
      </top>
      <bottom style="thin"/>
    </border>
    <border>
      <left style="medium"/>
      <right style="thin"/>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hair"/>
      <right>
        <color indexed="63"/>
      </right>
      <top>
        <color indexed="63"/>
      </top>
      <bottom>
        <color indexed="63"/>
      </bottom>
    </border>
    <border>
      <left style="hair"/>
      <right style="hair"/>
      <top>
        <color indexed="63"/>
      </top>
      <bottom style="hair"/>
    </border>
    <border>
      <left style="hair"/>
      <right style="medium"/>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hair"/>
      <top style="hair"/>
      <bottom>
        <color indexed="63"/>
      </bottom>
    </border>
    <border>
      <left style="medium"/>
      <right style="hair"/>
      <top>
        <color indexed="63"/>
      </top>
      <bottom>
        <color indexed="63"/>
      </bottom>
    </border>
    <border>
      <left style="medium"/>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2"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51"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cellStyleXfs>
  <cellXfs count="646">
    <xf numFmtId="0" fontId="0" fillId="0" borderId="0" xfId="0" applyAlignment="1">
      <alignment/>
    </xf>
    <xf numFmtId="0" fontId="0" fillId="0" borderId="10" xfId="0" applyBorder="1" applyAlignment="1">
      <alignment horizontal="center"/>
    </xf>
    <xf numFmtId="0" fontId="0" fillId="0" borderId="10" xfId="0" applyBorder="1" applyAlignment="1">
      <alignment/>
    </xf>
    <xf numFmtId="0" fontId="0" fillId="0" borderId="10" xfId="0" applyBorder="1" applyAlignment="1">
      <alignment horizontal="center" vertical="center" wrapText="1"/>
    </xf>
    <xf numFmtId="0" fontId="0" fillId="0" borderId="0" xfId="0" applyBorder="1" applyAlignment="1">
      <alignment/>
    </xf>
    <xf numFmtId="0" fontId="0" fillId="0" borderId="0" xfId="0" applyAlignment="1">
      <alignment horizontal="center" vertical="center" wrapText="1"/>
    </xf>
    <xf numFmtId="0" fontId="20" fillId="0" borderId="0" xfId="0" applyFont="1" applyBorder="1" applyAlignment="1">
      <alignment/>
    </xf>
    <xf numFmtId="0" fontId="20" fillId="0" borderId="11" xfId="0" applyFont="1" applyBorder="1" applyAlignment="1">
      <alignment/>
    </xf>
    <xf numFmtId="0" fontId="20" fillId="0" borderId="12" xfId="0" applyFont="1" applyBorder="1" applyAlignment="1">
      <alignment/>
    </xf>
    <xf numFmtId="0" fontId="20" fillId="0" borderId="13" xfId="0" applyFont="1" applyBorder="1" applyAlignment="1">
      <alignment/>
    </xf>
    <xf numFmtId="0" fontId="20" fillId="0" borderId="14" xfId="0" applyFont="1" applyBorder="1" applyAlignment="1">
      <alignment/>
    </xf>
    <xf numFmtId="0" fontId="0" fillId="0" borderId="15" xfId="0" applyBorder="1" applyAlignment="1">
      <alignment/>
    </xf>
    <xf numFmtId="0" fontId="0" fillId="0" borderId="15" xfId="0" applyBorder="1" applyAlignment="1">
      <alignment horizontal="center" vertical="center" wrapText="1"/>
    </xf>
    <xf numFmtId="0" fontId="20" fillId="0" borderId="16" xfId="0" applyFont="1" applyBorder="1" applyAlignment="1">
      <alignment/>
    </xf>
    <xf numFmtId="0" fontId="20" fillId="0" borderId="17" xfId="0" applyFont="1" applyBorder="1" applyAlignment="1">
      <alignment/>
    </xf>
    <xf numFmtId="0" fontId="20" fillId="0" borderId="18" xfId="0" applyFont="1" applyBorder="1" applyAlignment="1">
      <alignment/>
    </xf>
    <xf numFmtId="0" fontId="0" fillId="0" borderId="11" xfId="0" applyBorder="1" applyAlignment="1">
      <alignment/>
    </xf>
    <xf numFmtId="0" fontId="0" fillId="0" borderId="19" xfId="0" applyBorder="1" applyAlignment="1">
      <alignment/>
    </xf>
    <xf numFmtId="0" fontId="0" fillId="0" borderId="11" xfId="0" applyBorder="1" applyAlignment="1">
      <alignment/>
    </xf>
    <xf numFmtId="0" fontId="23" fillId="0" borderId="11" xfId="0" applyFont="1" applyBorder="1" applyAlignment="1">
      <alignment horizontal="center"/>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29" fillId="0" borderId="0" xfId="0" applyFont="1" applyAlignment="1">
      <alignment/>
    </xf>
    <xf numFmtId="0" fontId="27" fillId="0" borderId="0" xfId="0" applyFont="1" applyAlignment="1">
      <alignment/>
    </xf>
    <xf numFmtId="0" fontId="27" fillId="0" borderId="0" xfId="0" applyFont="1" applyBorder="1" applyAlignment="1">
      <alignment/>
    </xf>
    <xf numFmtId="0" fontId="27" fillId="0" borderId="11" xfId="0" applyFont="1" applyBorder="1" applyAlignment="1">
      <alignment/>
    </xf>
    <xf numFmtId="0" fontId="27" fillId="0" borderId="0" xfId="0" applyFont="1" applyBorder="1" applyAlignment="1">
      <alignment/>
    </xf>
    <xf numFmtId="0" fontId="27" fillId="0" borderId="0" xfId="0" applyFont="1" applyBorder="1" applyAlignment="1">
      <alignment horizontal="left"/>
    </xf>
    <xf numFmtId="0" fontId="27" fillId="0" borderId="0" xfId="0" applyFont="1" applyBorder="1" applyAlignment="1">
      <alignment horizontal="center"/>
    </xf>
    <xf numFmtId="0" fontId="28" fillId="0" borderId="11" xfId="0" applyFont="1" applyBorder="1" applyAlignment="1">
      <alignment horizontal="center"/>
    </xf>
    <xf numFmtId="0" fontId="28" fillId="0" borderId="0" xfId="0" applyFont="1" applyBorder="1" applyAlignment="1">
      <alignment horizontal="center"/>
    </xf>
    <xf numFmtId="0" fontId="28" fillId="0" borderId="19" xfId="0" applyFont="1" applyBorder="1" applyAlignment="1">
      <alignment horizontal="center"/>
    </xf>
    <xf numFmtId="0" fontId="29" fillId="0" borderId="11" xfId="0" applyFont="1" applyBorder="1" applyAlignment="1">
      <alignment/>
    </xf>
    <xf numFmtId="0" fontId="29" fillId="0" borderId="0" xfId="0" applyFont="1" applyBorder="1" applyAlignment="1">
      <alignment/>
    </xf>
    <xf numFmtId="0" fontId="29" fillId="0" borderId="19" xfId="0" applyFont="1" applyBorder="1" applyAlignment="1">
      <alignment/>
    </xf>
    <xf numFmtId="0" fontId="27" fillId="0" borderId="19" xfId="0" applyFont="1" applyBorder="1" applyAlignment="1">
      <alignment/>
    </xf>
    <xf numFmtId="0" fontId="31" fillId="0" borderId="11" xfId="0" applyFont="1" applyBorder="1" applyAlignment="1">
      <alignment horizontal="left"/>
    </xf>
    <xf numFmtId="0" fontId="31" fillId="0" borderId="0" xfId="0" applyFont="1" applyBorder="1" applyAlignment="1">
      <alignment horizontal="left"/>
    </xf>
    <xf numFmtId="0" fontId="31" fillId="0" borderId="19" xfId="0" applyFont="1" applyBorder="1" applyAlignment="1">
      <alignment horizontal="left"/>
    </xf>
    <xf numFmtId="0" fontId="29" fillId="0" borderId="0" xfId="0" applyFont="1" applyBorder="1" applyAlignment="1">
      <alignment/>
    </xf>
    <xf numFmtId="0" fontId="27" fillId="0" borderId="11" xfId="0" applyFont="1" applyBorder="1" applyAlignment="1">
      <alignment/>
    </xf>
    <xf numFmtId="0" fontId="27" fillId="0" borderId="12" xfId="0" applyFont="1" applyBorder="1" applyAlignment="1">
      <alignment/>
    </xf>
    <xf numFmtId="0" fontId="27" fillId="0" borderId="13" xfId="0" applyFont="1" applyBorder="1" applyAlignment="1">
      <alignment/>
    </xf>
    <xf numFmtId="0" fontId="27" fillId="0" borderId="14" xfId="0" applyFont="1" applyBorder="1" applyAlignment="1">
      <alignment/>
    </xf>
    <xf numFmtId="0" fontId="0" fillId="0" borderId="11" xfId="0" applyBorder="1" applyAlignment="1">
      <alignment horizontal="left"/>
    </xf>
    <xf numFmtId="0" fontId="0" fillId="0" borderId="0" xfId="0" applyBorder="1" applyAlignment="1">
      <alignment horizontal="left"/>
    </xf>
    <xf numFmtId="0" fontId="27" fillId="0" borderId="0" xfId="0" applyFont="1" applyAlignment="1">
      <alignment horizontal="left"/>
    </xf>
    <xf numFmtId="0" fontId="27" fillId="0" borderId="20" xfId="0" applyFont="1" applyBorder="1" applyAlignment="1">
      <alignment horizontal="center" textRotation="90" wrapText="1"/>
    </xf>
    <xf numFmtId="0" fontId="27" fillId="0" borderId="21" xfId="0" applyFont="1" applyBorder="1" applyAlignment="1">
      <alignment horizontal="center" textRotation="90" wrapText="1"/>
    </xf>
    <xf numFmtId="0" fontId="27" fillId="0" borderId="20" xfId="0" applyFont="1" applyBorder="1" applyAlignment="1">
      <alignment horizontal="center" vertical="center" wrapText="1"/>
    </xf>
    <xf numFmtId="0" fontId="27" fillId="0" borderId="21" xfId="0" applyFont="1" applyBorder="1" applyAlignment="1">
      <alignment horizontal="center" vertical="center" wrapText="1"/>
    </xf>
    <xf numFmtId="0" fontId="0" fillId="0" borderId="0" xfId="0" applyAlignment="1">
      <alignment horizontal="center"/>
    </xf>
    <xf numFmtId="0" fontId="21" fillId="0" borderId="0" xfId="0" applyFont="1" applyAlignment="1">
      <alignment/>
    </xf>
    <xf numFmtId="0" fontId="34" fillId="0" borderId="0" xfId="0" applyFont="1" applyAlignment="1">
      <alignment horizontal="center"/>
    </xf>
    <xf numFmtId="0" fontId="23" fillId="0" borderId="0" xfId="0" applyFont="1" applyAlignment="1">
      <alignment/>
    </xf>
    <xf numFmtId="0" fontId="35" fillId="0" borderId="22" xfId="0" applyFont="1" applyBorder="1" applyAlignment="1">
      <alignment horizontal="center" vertical="center"/>
    </xf>
    <xf numFmtId="0" fontId="35" fillId="0" borderId="23" xfId="0" applyFont="1" applyBorder="1" applyAlignment="1">
      <alignment horizontal="center" vertical="center"/>
    </xf>
    <xf numFmtId="0" fontId="36" fillId="0" borderId="22" xfId="0" applyFont="1" applyBorder="1" applyAlignment="1">
      <alignment horizontal="center" vertical="center"/>
    </xf>
    <xf numFmtId="0" fontId="36" fillId="0" borderId="23" xfId="0" applyFont="1" applyBorder="1" applyAlignment="1">
      <alignment horizontal="center" vertical="center"/>
    </xf>
    <xf numFmtId="0" fontId="37" fillId="0" borderId="0" xfId="0" applyFont="1" applyAlignment="1">
      <alignment/>
    </xf>
    <xf numFmtId="0" fontId="38" fillId="0" borderId="0" xfId="0" applyFont="1" applyAlignment="1">
      <alignment/>
    </xf>
    <xf numFmtId="14" fontId="23" fillId="0" borderId="0" xfId="0" applyNumberFormat="1" applyFont="1" applyAlignment="1">
      <alignment/>
    </xf>
    <xf numFmtId="0" fontId="23" fillId="0" borderId="0" xfId="0" applyFont="1" applyAlignment="1">
      <alignment/>
    </xf>
    <xf numFmtId="16" fontId="0" fillId="0" borderId="0" xfId="0" applyNumberFormat="1" applyAlignment="1">
      <alignment/>
    </xf>
    <xf numFmtId="0" fontId="0" fillId="0" borderId="0" xfId="0" applyAlignment="1" quotePrefix="1">
      <alignment/>
    </xf>
    <xf numFmtId="14" fontId="0" fillId="0" borderId="0" xfId="0" applyNumberFormat="1" applyBorder="1" applyAlignment="1">
      <alignment/>
    </xf>
    <xf numFmtId="0" fontId="0" fillId="0" borderId="0" xfId="0" applyFont="1" applyAlignment="1">
      <alignment/>
    </xf>
    <xf numFmtId="0" fontId="40" fillId="0" borderId="0" xfId="0" applyFont="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13" xfId="0" applyBorder="1" applyAlignment="1">
      <alignment/>
    </xf>
    <xf numFmtId="0" fontId="0" fillId="0" borderId="14" xfId="0" applyBorder="1" applyAlignment="1">
      <alignment/>
    </xf>
    <xf numFmtId="0" fontId="29" fillId="0" borderId="16" xfId="0" applyFont="1" applyBorder="1" applyAlignment="1">
      <alignment/>
    </xf>
    <xf numFmtId="0" fontId="29" fillId="0" borderId="17" xfId="0" applyFont="1" applyBorder="1" applyAlignment="1">
      <alignment/>
    </xf>
    <xf numFmtId="0" fontId="29" fillId="0" borderId="12" xfId="0" applyFont="1" applyBorder="1" applyAlignment="1">
      <alignment/>
    </xf>
    <xf numFmtId="0" fontId="29" fillId="0" borderId="17" xfId="0" applyFont="1" applyBorder="1" applyAlignment="1">
      <alignment/>
    </xf>
    <xf numFmtId="0" fontId="29" fillId="0" borderId="18" xfId="0" applyFont="1" applyBorder="1" applyAlignment="1">
      <alignment/>
    </xf>
    <xf numFmtId="0" fontId="18" fillId="0" borderId="11" xfId="0" applyFont="1" applyBorder="1" applyAlignment="1">
      <alignment/>
    </xf>
    <xf numFmtId="0" fontId="18" fillId="0" borderId="0" xfId="0" applyFont="1" applyBorder="1" applyAlignment="1">
      <alignment/>
    </xf>
    <xf numFmtId="0" fontId="29" fillId="0" borderId="19" xfId="0" applyFont="1" applyBorder="1" applyAlignment="1">
      <alignment horizontal="left"/>
    </xf>
    <xf numFmtId="0" fontId="18" fillId="0" borderId="0" xfId="0" applyFont="1" applyBorder="1" applyAlignment="1">
      <alignment horizontal="left"/>
    </xf>
    <xf numFmtId="0" fontId="18" fillId="0" borderId="19" xfId="0" applyFont="1" applyBorder="1" applyAlignment="1">
      <alignment horizontal="left"/>
    </xf>
    <xf numFmtId="0" fontId="31" fillId="0" borderId="0" xfId="0" applyFont="1" applyBorder="1" applyAlignment="1">
      <alignment horizontal="right"/>
    </xf>
    <xf numFmtId="0" fontId="29" fillId="0" borderId="13" xfId="0" applyFont="1" applyBorder="1" applyAlignment="1">
      <alignment/>
    </xf>
    <xf numFmtId="0" fontId="29" fillId="0" borderId="14" xfId="0" applyFont="1" applyBorder="1" applyAlignment="1">
      <alignment/>
    </xf>
    <xf numFmtId="0" fontId="18" fillId="0" borderId="11" xfId="0" applyFont="1" applyBorder="1" applyAlignment="1">
      <alignment horizontal="left"/>
    </xf>
    <xf numFmtId="0" fontId="0" fillId="0" borderId="15" xfId="0" applyBorder="1" applyAlignment="1">
      <alignment horizontal="center"/>
    </xf>
    <xf numFmtId="0" fontId="20" fillId="0" borderId="11" xfId="0" applyFont="1" applyBorder="1" applyAlignment="1">
      <alignment/>
    </xf>
    <xf numFmtId="0" fontId="20" fillId="0" borderId="0" xfId="0" applyFont="1" applyBorder="1" applyAlignment="1">
      <alignment/>
    </xf>
    <xf numFmtId="0" fontId="20" fillId="0" borderId="19" xfId="0" applyFont="1" applyBorder="1" applyAlignment="1">
      <alignment/>
    </xf>
    <xf numFmtId="0" fontId="42" fillId="0" borderId="0" xfId="0" applyFont="1" applyAlignment="1">
      <alignment horizontal="center"/>
    </xf>
    <xf numFmtId="177" fontId="23" fillId="0" borderId="0" xfId="0" applyNumberFormat="1" applyFont="1" applyAlignment="1">
      <alignment/>
    </xf>
    <xf numFmtId="14" fontId="0" fillId="0" borderId="10" xfId="0" applyNumberFormat="1" applyBorder="1" applyAlignment="1">
      <alignment horizontal="center"/>
    </xf>
    <xf numFmtId="2" fontId="0" fillId="0" borderId="0" xfId="0" applyNumberFormat="1" applyAlignment="1">
      <alignment/>
    </xf>
    <xf numFmtId="180" fontId="0" fillId="0" borderId="0" xfId="0" applyNumberFormat="1" applyAlignment="1">
      <alignment/>
    </xf>
    <xf numFmtId="0" fontId="19" fillId="0" borderId="10" xfId="0" applyFont="1" applyBorder="1" applyAlignment="1">
      <alignment horizontal="center" vertical="center"/>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8" fillId="0" borderId="24" xfId="0" applyFont="1" applyBorder="1" applyAlignment="1">
      <alignment/>
    </xf>
    <xf numFmtId="0" fontId="18" fillId="0" borderId="31" xfId="0" applyFont="1" applyBorder="1" applyAlignment="1">
      <alignment/>
    </xf>
    <xf numFmtId="0" fontId="45" fillId="0" borderId="0" xfId="0" applyFont="1" applyBorder="1" applyAlignment="1">
      <alignment/>
    </xf>
    <xf numFmtId="0" fontId="45" fillId="0" borderId="13" xfId="0" applyFont="1" applyBorder="1" applyAlignment="1">
      <alignment/>
    </xf>
    <xf numFmtId="0" fontId="45" fillId="0" borderId="14" xfId="0" applyFont="1" applyBorder="1" applyAlignment="1">
      <alignment/>
    </xf>
    <xf numFmtId="0" fontId="45" fillId="0" borderId="0" xfId="0" applyFont="1" applyBorder="1" applyAlignment="1">
      <alignment horizontal="center" wrapText="1"/>
    </xf>
    <xf numFmtId="0" fontId="0" fillId="0" borderId="11" xfId="0" applyBorder="1" applyAlignment="1">
      <alignment horizontal="center"/>
    </xf>
    <xf numFmtId="0" fontId="23" fillId="0" borderId="0" xfId="0" applyFont="1" applyBorder="1" applyAlignment="1">
      <alignment horizontal="center"/>
    </xf>
    <xf numFmtId="0" fontId="27" fillId="0" borderId="11" xfId="0" applyFont="1" applyBorder="1" applyAlignment="1">
      <alignment horizontal="left"/>
    </xf>
    <xf numFmtId="0" fontId="27" fillId="0" borderId="19" xfId="0" applyFont="1" applyBorder="1" applyAlignment="1">
      <alignment/>
    </xf>
    <xf numFmtId="177" fontId="0" fillId="0" borderId="0" xfId="0" applyNumberFormat="1" applyAlignment="1">
      <alignment/>
    </xf>
    <xf numFmtId="0" fontId="27" fillId="0" borderId="28" xfId="0" applyFont="1" applyBorder="1" applyAlignment="1">
      <alignment horizontal="left" vertical="center" wrapText="1"/>
    </xf>
    <xf numFmtId="0" fontId="27" fillId="0" borderId="28" xfId="0" applyFont="1" applyBorder="1" applyAlignment="1">
      <alignment vertical="center" wrapText="1"/>
    </xf>
    <xf numFmtId="0" fontId="27" fillId="0" borderId="18" xfId="0" applyFont="1" applyBorder="1" applyAlignment="1">
      <alignment/>
    </xf>
    <xf numFmtId="0" fontId="30" fillId="0" borderId="11" xfId="0" applyFont="1" applyBorder="1" applyAlignment="1">
      <alignment/>
    </xf>
    <xf numFmtId="0" fontId="30" fillId="0" borderId="11" xfId="0" applyFont="1" applyBorder="1" applyAlignment="1">
      <alignment horizontal="center"/>
    </xf>
    <xf numFmtId="0" fontId="27" fillId="0" borderId="11" xfId="0" applyFont="1" applyBorder="1" applyAlignment="1">
      <alignment horizontal="righ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8" fillId="0" borderId="11" xfId="0" applyFont="1" applyBorder="1" applyAlignment="1">
      <alignment horizontal="justify" vertical="center" wrapText="1"/>
    </xf>
    <xf numFmtId="0" fontId="18" fillId="0" borderId="0" xfId="0" applyFont="1" applyBorder="1" applyAlignment="1">
      <alignment horizontal="justify" vertical="center" wrapText="1"/>
    </xf>
    <xf numFmtId="0" fontId="18" fillId="0" borderId="19" xfId="0" applyFont="1" applyBorder="1" applyAlignment="1">
      <alignment horizontal="justify" vertical="center" wrapText="1"/>
    </xf>
    <xf numFmtId="0" fontId="21" fillId="0" borderId="11" xfId="0" applyFont="1" applyBorder="1" applyAlignment="1">
      <alignment/>
    </xf>
    <xf numFmtId="0" fontId="21" fillId="0" borderId="0" xfId="0" applyFont="1" applyBorder="1" applyAlignment="1">
      <alignment/>
    </xf>
    <xf numFmtId="0" fontId="23" fillId="0" borderId="0" xfId="0" applyFont="1" applyBorder="1" applyAlignment="1">
      <alignment/>
    </xf>
    <xf numFmtId="0" fontId="21" fillId="0" borderId="28" xfId="0" applyFont="1" applyBorder="1" applyAlignment="1">
      <alignment/>
    </xf>
    <xf numFmtId="0" fontId="0" fillId="0" borderId="32" xfId="0" applyBorder="1" applyAlignment="1">
      <alignment/>
    </xf>
    <xf numFmtId="0" fontId="21" fillId="0" borderId="33" xfId="0" applyFont="1" applyBorder="1" applyAlignment="1">
      <alignment/>
    </xf>
    <xf numFmtId="0" fontId="0" fillId="0" borderId="33" xfId="0" applyBorder="1" applyAlignment="1">
      <alignment/>
    </xf>
    <xf numFmtId="0" fontId="21" fillId="0" borderId="30" xfId="0" applyFont="1" applyBorder="1" applyAlignment="1">
      <alignment/>
    </xf>
    <xf numFmtId="0" fontId="21" fillId="0" borderId="24" xfId="0" applyFont="1" applyBorder="1" applyAlignment="1">
      <alignment/>
    </xf>
    <xf numFmtId="0" fontId="21" fillId="0" borderId="29" xfId="0" applyFont="1" applyBorder="1" applyAlignment="1">
      <alignment/>
    </xf>
    <xf numFmtId="0" fontId="18" fillId="0" borderId="24" xfId="0" applyFont="1" applyBorder="1" applyAlignment="1">
      <alignment horizontal="left"/>
    </xf>
    <xf numFmtId="0" fontId="18" fillId="0" borderId="24" xfId="0" applyFont="1" applyBorder="1" applyAlignment="1">
      <alignment/>
    </xf>
    <xf numFmtId="0" fontId="29" fillId="0" borderId="32" xfId="0" applyFont="1" applyBorder="1" applyAlignment="1">
      <alignment/>
    </xf>
    <xf numFmtId="0" fontId="18" fillId="0" borderId="24" xfId="0" applyFont="1" applyBorder="1" applyAlignment="1">
      <alignment horizontal="center"/>
    </xf>
    <xf numFmtId="0" fontId="18" fillId="0" borderId="31" xfId="0" applyFont="1" applyBorder="1" applyAlignment="1">
      <alignment horizontal="left"/>
    </xf>
    <xf numFmtId="0" fontId="18" fillId="0" borderId="31" xfId="0" applyFont="1" applyBorder="1" applyAlignment="1">
      <alignment/>
    </xf>
    <xf numFmtId="0" fontId="29" fillId="0" borderId="34" xfId="0" applyFont="1" applyBorder="1" applyAlignment="1">
      <alignment/>
    </xf>
    <xf numFmtId="0" fontId="29" fillId="0" borderId="35" xfId="0" applyFont="1" applyBorder="1" applyAlignment="1">
      <alignment/>
    </xf>
    <xf numFmtId="0" fontId="31" fillId="0" borderId="24" xfId="0" applyFont="1" applyBorder="1" applyAlignment="1">
      <alignment horizontal="left"/>
    </xf>
    <xf numFmtId="0" fontId="29" fillId="0" borderId="29" xfId="0" applyFont="1" applyBorder="1" applyAlignment="1">
      <alignment/>
    </xf>
    <xf numFmtId="0" fontId="18" fillId="0" borderId="32" xfId="0" applyFont="1" applyBorder="1" applyAlignment="1">
      <alignment/>
    </xf>
    <xf numFmtId="0" fontId="0" fillId="0" borderId="36" xfId="0" applyBorder="1" applyAlignment="1">
      <alignment/>
    </xf>
    <xf numFmtId="0" fontId="0" fillId="0" borderId="37" xfId="0" applyBorder="1" applyAlignment="1">
      <alignment/>
    </xf>
    <xf numFmtId="0" fontId="29" fillId="0" borderId="0" xfId="0" applyFont="1" applyBorder="1" applyAlignment="1">
      <alignment horizontal="left"/>
    </xf>
    <xf numFmtId="0" fontId="27" fillId="0" borderId="10" xfId="0" applyFont="1" applyBorder="1" applyAlignment="1">
      <alignment/>
    </xf>
    <xf numFmtId="0" fontId="27" fillId="0" borderId="11" xfId="0" applyFont="1" applyBorder="1" applyAlignment="1">
      <alignment vertical="top"/>
    </xf>
    <xf numFmtId="0" fontId="0" fillId="0" borderId="0" xfId="0" applyAlignment="1">
      <alignment/>
    </xf>
    <xf numFmtId="181" fontId="0" fillId="0" borderId="0" xfId="0" applyNumberFormat="1" applyAlignment="1">
      <alignment/>
    </xf>
    <xf numFmtId="0" fontId="18" fillId="0" borderId="29" xfId="0" applyFont="1" applyBorder="1" applyAlignment="1">
      <alignment horizontal="center"/>
    </xf>
    <xf numFmtId="179" fontId="0" fillId="0" borderId="0" xfId="0" applyNumberFormat="1" applyAlignment="1">
      <alignment/>
    </xf>
    <xf numFmtId="0" fontId="18" fillId="0" borderId="30" xfId="0" applyFont="1" applyBorder="1" applyAlignment="1">
      <alignment/>
    </xf>
    <xf numFmtId="0" fontId="18" fillId="0" borderId="29" xfId="0" applyFont="1" applyBorder="1" applyAlignment="1">
      <alignment/>
    </xf>
    <xf numFmtId="0" fontId="49" fillId="0" borderId="0" xfId="0" applyFont="1" applyBorder="1" applyAlignment="1">
      <alignment/>
    </xf>
    <xf numFmtId="0" fontId="24" fillId="24" borderId="38" xfId="0" applyFont="1" applyFill="1" applyBorder="1" applyAlignment="1" applyProtection="1">
      <alignment horizontal="left" vertical="center" wrapText="1"/>
      <protection locked="0"/>
    </xf>
    <xf numFmtId="0" fontId="24" fillId="0" borderId="38" xfId="0" applyFont="1" applyBorder="1" applyAlignment="1" applyProtection="1">
      <alignment horizontal="center" vertical="center" wrapText="1"/>
      <protection locked="0"/>
    </xf>
    <xf numFmtId="0" fontId="27" fillId="0" borderId="39" xfId="0" applyFont="1" applyBorder="1" applyAlignment="1">
      <alignment/>
    </xf>
    <xf numFmtId="0" fontId="27" fillId="0" borderId="39" xfId="0" applyFont="1" applyBorder="1" applyAlignment="1">
      <alignment/>
    </xf>
    <xf numFmtId="0" fontId="24" fillId="24" borderId="38" xfId="0" applyFont="1" applyFill="1" applyBorder="1" applyAlignment="1" applyProtection="1">
      <alignment horizontal="center" vertical="center" wrapText="1"/>
      <protection locked="0"/>
    </xf>
    <xf numFmtId="0" fontId="20" fillId="0" borderId="38" xfId="0" applyFont="1" applyBorder="1" applyAlignment="1" applyProtection="1">
      <alignment horizontal="center" vertical="center" wrapText="1"/>
      <protection locked="0"/>
    </xf>
    <xf numFmtId="0" fontId="20" fillId="0" borderId="38" xfId="0" applyFont="1" applyBorder="1" applyAlignment="1" applyProtection="1">
      <alignment horizontal="center" vertical="center" wrapText="1"/>
      <protection locked="0"/>
    </xf>
    <xf numFmtId="177" fontId="20" fillId="0" borderId="38" xfId="0" applyNumberFormat="1" applyFont="1" applyBorder="1" applyAlignment="1" applyProtection="1">
      <alignment horizontal="center" vertical="center" wrapText="1"/>
      <protection locked="0"/>
    </xf>
    <xf numFmtId="0" fontId="30" fillId="4" borderId="38" xfId="0" applyFont="1" applyFill="1" applyBorder="1" applyAlignment="1" applyProtection="1">
      <alignment horizontal="center" vertical="center" wrapText="1"/>
      <protection/>
    </xf>
    <xf numFmtId="0" fontId="24" fillId="4" borderId="38" xfId="0" applyFont="1" applyFill="1" applyBorder="1" applyAlignment="1" applyProtection="1">
      <alignment horizontal="center" vertical="center" wrapText="1"/>
      <protection/>
    </xf>
    <xf numFmtId="0" fontId="20" fillId="15" borderId="0" xfId="0" applyFont="1" applyFill="1" applyAlignment="1" applyProtection="1">
      <alignment horizontal="center" vertical="center" wrapText="1"/>
      <protection/>
    </xf>
    <xf numFmtId="0" fontId="24" fillId="0" borderId="38" xfId="0" applyFont="1" applyBorder="1" applyAlignment="1" applyProtection="1">
      <alignment horizontal="center" vertical="center" wrapText="1"/>
      <protection/>
    </xf>
    <xf numFmtId="0" fontId="20" fillId="8" borderId="0" xfId="0" applyFont="1" applyFill="1" applyAlignment="1" applyProtection="1">
      <alignment horizontal="center" vertical="center" wrapText="1"/>
      <protection/>
    </xf>
    <xf numFmtId="0" fontId="20" fillId="0" borderId="0" xfId="0" applyFont="1" applyAlignment="1" applyProtection="1">
      <alignment horizontal="center" vertical="center" wrapText="1"/>
      <protection/>
    </xf>
    <xf numFmtId="0" fontId="20" fillId="25" borderId="0" xfId="0" applyFont="1" applyFill="1" applyAlignment="1" applyProtection="1">
      <alignment horizontal="center" vertical="center" wrapText="1"/>
      <protection/>
    </xf>
    <xf numFmtId="0" fontId="22" fillId="24" borderId="38" xfId="0" applyFont="1" applyFill="1" applyBorder="1" applyAlignment="1" applyProtection="1">
      <alignment vertical="center" wrapText="1"/>
      <protection/>
    </xf>
    <xf numFmtId="0" fontId="24" fillId="4" borderId="38" xfId="0" applyFont="1" applyFill="1" applyBorder="1" applyAlignment="1" applyProtection="1">
      <alignment horizontal="left" vertical="center" wrapText="1"/>
      <protection/>
    </xf>
    <xf numFmtId="0" fontId="24" fillId="25" borderId="0" xfId="0" applyFont="1" applyFill="1" applyAlignment="1" applyProtection="1">
      <alignment horizontal="center" vertical="center" wrapText="1"/>
      <protection/>
    </xf>
    <xf numFmtId="0" fontId="20" fillId="0" borderId="38" xfId="0" applyFont="1" applyBorder="1" applyAlignment="1" applyProtection="1">
      <alignment horizontal="left" vertical="center" wrapText="1"/>
      <protection/>
    </xf>
    <xf numFmtId="0" fontId="20" fillId="8" borderId="38" xfId="0" applyFont="1" applyFill="1" applyBorder="1" applyAlignment="1" applyProtection="1">
      <alignment horizontal="left" vertical="center" wrapText="1"/>
      <protection/>
    </xf>
    <xf numFmtId="0" fontId="20" fillId="4" borderId="0" xfId="0" applyFont="1" applyFill="1" applyAlignment="1" applyProtection="1">
      <alignment horizontal="center" vertical="center" wrapText="1"/>
      <protection/>
    </xf>
    <xf numFmtId="0" fontId="24" fillId="4" borderId="0" xfId="0" applyFont="1" applyFill="1" applyAlignment="1" applyProtection="1">
      <alignment horizontal="center" vertical="center" wrapText="1"/>
      <protection/>
    </xf>
    <xf numFmtId="0" fontId="24" fillId="0" borderId="0" xfId="0" applyFont="1" applyAlignment="1" applyProtection="1">
      <alignment horizontal="center" vertical="center" wrapText="1"/>
      <protection/>
    </xf>
    <xf numFmtId="0" fontId="20" fillId="0" borderId="0" xfId="0" applyFont="1" applyBorder="1" applyAlignment="1" applyProtection="1">
      <alignment horizontal="left" vertical="center" wrapText="1"/>
      <protection/>
    </xf>
    <xf numFmtId="0" fontId="24" fillId="8" borderId="38" xfId="0" applyFont="1" applyFill="1" applyBorder="1" applyAlignment="1" applyProtection="1">
      <alignment vertical="center" wrapText="1"/>
      <protection/>
    </xf>
    <xf numFmtId="0" fontId="20" fillId="8" borderId="38" xfId="0" applyFont="1" applyFill="1" applyBorder="1" applyAlignment="1" applyProtection="1">
      <alignment vertical="center" wrapText="1"/>
      <protection/>
    </xf>
    <xf numFmtId="0" fontId="48" fillId="4" borderId="38" xfId="0" applyFont="1" applyFill="1" applyBorder="1" applyAlignment="1" applyProtection="1">
      <alignment horizontal="center" vertical="center" wrapText="1"/>
      <protection/>
    </xf>
    <xf numFmtId="0" fontId="24" fillId="0" borderId="38" xfId="0" applyFont="1" applyBorder="1" applyAlignment="1" applyProtection="1">
      <alignment vertical="center" wrapText="1"/>
      <protection/>
    </xf>
    <xf numFmtId="0" fontId="39" fillId="0" borderId="38" xfId="0" applyFont="1" applyBorder="1" applyAlignment="1" applyProtection="1">
      <alignment vertical="center" wrapText="1"/>
      <protection/>
    </xf>
    <xf numFmtId="0" fontId="20" fillId="24" borderId="0" xfId="0" applyFont="1" applyFill="1" applyAlignment="1" applyProtection="1">
      <alignment horizontal="center" vertical="center" wrapText="1"/>
      <protection/>
    </xf>
    <xf numFmtId="0" fontId="30" fillId="4" borderId="38" xfId="0" applyFont="1" applyFill="1" applyBorder="1" applyAlignment="1" applyProtection="1">
      <alignment horizontal="center" wrapText="1"/>
      <protection/>
    </xf>
    <xf numFmtId="0" fontId="27" fillId="0" borderId="16" xfId="0" applyFont="1" applyBorder="1" applyAlignment="1">
      <alignment/>
    </xf>
    <xf numFmtId="177" fontId="41" fillId="0" borderId="17" xfId="0" applyNumberFormat="1" applyFont="1" applyBorder="1" applyAlignment="1">
      <alignment/>
    </xf>
    <xf numFmtId="0" fontId="27" fillId="0" borderId="17" xfId="0" applyFont="1" applyBorder="1" applyAlignment="1">
      <alignment/>
    </xf>
    <xf numFmtId="0" fontId="27" fillId="0" borderId="17" xfId="0" applyFont="1" applyBorder="1" applyAlignment="1">
      <alignment/>
    </xf>
    <xf numFmtId="0" fontId="27" fillId="0" borderId="11" xfId="0" applyFont="1" applyBorder="1" applyAlignment="1">
      <alignment horizontal="center"/>
    </xf>
    <xf numFmtId="0" fontId="27" fillId="0" borderId="19" xfId="0" applyFont="1" applyBorder="1" applyAlignment="1">
      <alignment horizontal="center"/>
    </xf>
    <xf numFmtId="0" fontId="27" fillId="0" borderId="12" xfId="0" applyFont="1" applyBorder="1" applyAlignment="1">
      <alignment horizontal="center"/>
    </xf>
    <xf numFmtId="0" fontId="27" fillId="0" borderId="13" xfId="0" applyFont="1" applyBorder="1" applyAlignment="1">
      <alignment horizontal="center"/>
    </xf>
    <xf numFmtId="0" fontId="27" fillId="0" borderId="14" xfId="0" applyFont="1" applyBorder="1" applyAlignment="1">
      <alignment horizontal="center"/>
    </xf>
    <xf numFmtId="0" fontId="31" fillId="0" borderId="40" xfId="0" applyFont="1" applyBorder="1" applyAlignment="1">
      <alignment vertical="center"/>
    </xf>
    <xf numFmtId="0" fontId="31" fillId="0" borderId="31" xfId="0" applyFont="1" applyBorder="1" applyAlignment="1">
      <alignment vertical="center"/>
    </xf>
    <xf numFmtId="0" fontId="36" fillId="0" borderId="41" xfId="0" applyFont="1" applyFill="1" applyBorder="1" applyAlignment="1">
      <alignment horizontal="center" vertical="center"/>
    </xf>
    <xf numFmtId="16" fontId="29" fillId="0" borderId="0" xfId="0" applyNumberFormat="1" applyFont="1" applyBorder="1" applyAlignment="1">
      <alignment/>
    </xf>
    <xf numFmtId="0" fontId="49" fillId="0" borderId="11" xfId="0" applyFont="1" applyBorder="1" applyAlignment="1">
      <alignment/>
    </xf>
    <xf numFmtId="0" fontId="49" fillId="0" borderId="19" xfId="0" applyFont="1" applyBorder="1" applyAlignment="1">
      <alignment/>
    </xf>
    <xf numFmtId="0" fontId="22" fillId="8" borderId="42" xfId="0" applyFont="1" applyFill="1" applyBorder="1" applyAlignment="1" applyProtection="1">
      <alignment horizontal="center" vertical="center" wrapText="1"/>
      <protection/>
    </xf>
    <xf numFmtId="0" fontId="22" fillId="8" borderId="43" xfId="0" applyFont="1" applyFill="1" applyBorder="1" applyAlignment="1" applyProtection="1">
      <alignment horizontal="center" vertical="center" wrapText="1"/>
      <protection/>
    </xf>
    <xf numFmtId="0" fontId="22" fillId="8" borderId="44" xfId="0" applyFont="1" applyFill="1" applyBorder="1" applyAlignment="1" applyProtection="1">
      <alignment horizontal="center" vertical="center" wrapText="1"/>
      <protection/>
    </xf>
    <xf numFmtId="0" fontId="20" fillId="8" borderId="45" xfId="0" applyFont="1" applyFill="1" applyBorder="1" applyAlignment="1" applyProtection="1">
      <alignment horizontal="center" vertical="center" wrapText="1"/>
      <protection/>
    </xf>
    <xf numFmtId="0" fontId="20" fillId="8" borderId="46" xfId="0" applyFont="1" applyFill="1" applyBorder="1" applyAlignment="1" applyProtection="1">
      <alignment horizontal="center" vertical="center" wrapText="1"/>
      <protection/>
    </xf>
    <xf numFmtId="0" fontId="20" fillId="8" borderId="47" xfId="0" applyFont="1" applyFill="1" applyBorder="1" applyAlignment="1" applyProtection="1">
      <alignment horizontal="center" vertical="center" wrapText="1"/>
      <protection/>
    </xf>
    <xf numFmtId="0" fontId="20" fillId="8" borderId="33" xfId="0" applyFont="1" applyFill="1" applyBorder="1" applyAlignment="1" applyProtection="1">
      <alignment horizontal="center" vertical="center" wrapText="1"/>
      <protection/>
    </xf>
    <xf numFmtId="0" fontId="20" fillId="8" borderId="0" xfId="0" applyFont="1" applyFill="1" applyBorder="1" applyAlignment="1" applyProtection="1">
      <alignment horizontal="center" vertical="center" wrapText="1"/>
      <protection/>
    </xf>
    <xf numFmtId="0" fontId="20" fillId="8" borderId="28" xfId="0" applyFont="1" applyFill="1" applyBorder="1" applyAlignment="1" applyProtection="1">
      <alignment horizontal="center" vertical="center" wrapText="1"/>
      <protection/>
    </xf>
    <xf numFmtId="0" fontId="20" fillId="8" borderId="30" xfId="0" applyFont="1" applyFill="1" applyBorder="1" applyAlignment="1" applyProtection="1">
      <alignment horizontal="center" vertical="center" wrapText="1"/>
      <protection/>
    </xf>
    <xf numFmtId="0" fontId="20" fillId="8" borderId="24" xfId="0" applyFont="1" applyFill="1" applyBorder="1" applyAlignment="1" applyProtection="1">
      <alignment horizontal="center" vertical="center" wrapText="1"/>
      <protection/>
    </xf>
    <xf numFmtId="0" fontId="20" fillId="8" borderId="29" xfId="0" applyFont="1" applyFill="1" applyBorder="1" applyAlignment="1" applyProtection="1">
      <alignment horizontal="center" vertical="center" wrapText="1"/>
      <protection/>
    </xf>
    <xf numFmtId="0" fontId="24" fillId="24" borderId="38" xfId="0" applyFont="1" applyFill="1" applyBorder="1" applyAlignment="1" applyProtection="1">
      <alignment horizontal="left" vertical="center" wrapText="1"/>
      <protection locked="0"/>
    </xf>
    <xf numFmtId="0" fontId="24" fillId="4" borderId="38" xfId="0" applyFont="1" applyFill="1" applyBorder="1" applyAlignment="1" applyProtection="1">
      <alignment horizontal="left" vertical="center" wrapText="1"/>
      <protection/>
    </xf>
    <xf numFmtId="0" fontId="24" fillId="0" borderId="38" xfId="0" applyFont="1" applyBorder="1" applyAlignment="1" applyProtection="1">
      <alignment horizontal="center" vertical="center" wrapText="1"/>
      <protection locked="0"/>
    </xf>
    <xf numFmtId="0" fontId="24" fillId="0" borderId="38" xfId="0" applyFont="1" applyBorder="1" applyAlignment="1" applyProtection="1">
      <alignment horizontal="center" vertical="center" wrapText="1"/>
      <protection/>
    </xf>
    <xf numFmtId="0" fontId="30" fillId="4" borderId="38" xfId="0" applyFont="1" applyFill="1" applyBorder="1" applyAlignment="1" applyProtection="1">
      <alignment horizontal="center" vertical="center" wrapText="1"/>
      <protection/>
    </xf>
    <xf numFmtId="0" fontId="20" fillId="0" borderId="38" xfId="0" applyFont="1" applyBorder="1" applyAlignment="1" applyProtection="1">
      <alignment horizontal="left" vertical="center" wrapText="1"/>
      <protection locked="0"/>
    </xf>
    <xf numFmtId="0" fontId="20" fillId="0" borderId="38" xfId="0" applyFont="1" applyBorder="1" applyAlignment="1" applyProtection="1">
      <alignment horizontal="left" vertical="center" wrapText="1"/>
      <protection locked="0"/>
    </xf>
    <xf numFmtId="0" fontId="44" fillId="4" borderId="38" xfId="0" applyFont="1" applyFill="1" applyBorder="1" applyAlignment="1" applyProtection="1">
      <alignment horizontal="center" vertical="center" wrapText="1"/>
      <protection/>
    </xf>
    <xf numFmtId="0" fontId="46" fillId="4" borderId="38" xfId="0" applyFont="1" applyFill="1" applyBorder="1" applyAlignment="1" applyProtection="1">
      <alignment horizontal="center" vertical="center" wrapText="1"/>
      <protection/>
    </xf>
    <xf numFmtId="0" fontId="57" fillId="15" borderId="0" xfId="53" applyFont="1" applyFill="1" applyAlignment="1" applyProtection="1">
      <alignment horizontal="center" vertical="center" wrapText="1"/>
      <protection/>
    </xf>
    <xf numFmtId="0" fontId="58" fillId="15" borderId="0" xfId="0" applyFont="1" applyFill="1" applyAlignment="1" applyProtection="1">
      <alignment horizontal="center" vertical="center" wrapText="1"/>
      <protection/>
    </xf>
    <xf numFmtId="0" fontId="24" fillId="4" borderId="48" xfId="0" applyFont="1" applyFill="1" applyBorder="1" applyAlignment="1" applyProtection="1">
      <alignment horizontal="center" vertical="center" wrapText="1"/>
      <protection/>
    </xf>
    <xf numFmtId="0" fontId="24" fillId="4" borderId="49" xfId="0" applyFont="1" applyFill="1" applyBorder="1" applyAlignment="1" applyProtection="1">
      <alignment horizontal="center" vertical="center" wrapText="1"/>
      <protection/>
    </xf>
    <xf numFmtId="0" fontId="20" fillId="0" borderId="48" xfId="0" applyFont="1" applyBorder="1" applyAlignment="1" applyProtection="1">
      <alignment horizontal="left" vertical="center" wrapText="1"/>
      <protection locked="0"/>
    </xf>
    <xf numFmtId="0" fontId="20" fillId="0" borderId="49" xfId="0" applyFont="1" applyBorder="1" applyAlignment="1" applyProtection="1">
      <alignment horizontal="left" vertical="center" wrapText="1"/>
      <protection locked="0"/>
    </xf>
    <xf numFmtId="0" fontId="20" fillId="0" borderId="50" xfId="0" applyFont="1" applyBorder="1" applyAlignment="1" applyProtection="1">
      <alignment horizontal="left" vertical="center" wrapText="1"/>
      <protection locked="0"/>
    </xf>
    <xf numFmtId="0" fontId="20" fillId="8" borderId="38" xfId="0" applyFont="1" applyFill="1" applyBorder="1" applyAlignment="1" applyProtection="1">
      <alignment horizontal="left" vertical="center" wrapText="1"/>
      <protection/>
    </xf>
    <xf numFmtId="0" fontId="39" fillId="0" borderId="38" xfId="0" applyFont="1" applyBorder="1" applyAlignment="1" applyProtection="1">
      <alignment vertical="center"/>
      <protection locked="0"/>
    </xf>
    <xf numFmtId="0" fontId="54" fillId="7" borderId="51" xfId="0" applyFont="1" applyFill="1" applyBorder="1" applyAlignment="1" applyProtection="1">
      <alignment horizontal="center" vertical="center" wrapText="1"/>
      <protection/>
    </xf>
    <xf numFmtId="0" fontId="54" fillId="7" borderId="0" xfId="0" applyFont="1" applyFill="1" applyBorder="1" applyAlignment="1" applyProtection="1">
      <alignment horizontal="center" vertical="center" wrapText="1"/>
      <protection/>
    </xf>
    <xf numFmtId="0" fontId="24" fillId="4" borderId="38" xfId="0" applyFont="1" applyFill="1" applyBorder="1" applyAlignment="1" applyProtection="1">
      <alignment horizontal="center" vertical="center" wrapText="1"/>
      <protection/>
    </xf>
    <xf numFmtId="0" fontId="47" fillId="20" borderId="52" xfId="0" applyFont="1" applyFill="1" applyBorder="1" applyAlignment="1" applyProtection="1">
      <alignment horizontal="center" vertical="center" wrapText="1"/>
      <protection/>
    </xf>
    <xf numFmtId="0" fontId="47" fillId="20" borderId="53" xfId="0" applyFont="1" applyFill="1" applyBorder="1" applyAlignment="1" applyProtection="1">
      <alignment horizontal="center" vertical="center" wrapText="1"/>
      <protection/>
    </xf>
    <xf numFmtId="0" fontId="47" fillId="20" borderId="54" xfId="0" applyFont="1" applyFill="1" applyBorder="1" applyAlignment="1" applyProtection="1">
      <alignment horizontal="center" vertical="center" wrapText="1"/>
      <protection/>
    </xf>
    <xf numFmtId="0" fontId="20" fillId="8" borderId="0" xfId="0" applyFont="1" applyFill="1" applyAlignment="1" applyProtection="1">
      <alignment horizontal="center" vertical="center" wrapText="1"/>
      <protection/>
    </xf>
    <xf numFmtId="0" fontId="20" fillId="8" borderId="55" xfId="0" applyFont="1" applyFill="1" applyBorder="1" applyAlignment="1" applyProtection="1">
      <alignment horizontal="center" vertical="center" wrapText="1"/>
      <protection/>
    </xf>
    <xf numFmtId="0" fontId="22" fillId="24" borderId="38" xfId="0" applyFont="1" applyFill="1" applyBorder="1" applyAlignment="1" applyProtection="1">
      <alignment horizontal="left" vertical="center" wrapText="1"/>
      <protection locked="0"/>
    </xf>
    <xf numFmtId="0" fontId="33" fillId="4" borderId="38" xfId="0" applyFont="1" applyFill="1" applyBorder="1" applyAlignment="1" applyProtection="1">
      <alignment horizontal="left" vertical="center" wrapText="1"/>
      <protection/>
    </xf>
    <xf numFmtId="0" fontId="33" fillId="4" borderId="38" xfId="0" applyFont="1" applyFill="1" applyBorder="1" applyAlignment="1" applyProtection="1">
      <alignment vertical="center" wrapText="1"/>
      <protection/>
    </xf>
    <xf numFmtId="0" fontId="20" fillId="0" borderId="48" xfId="0" applyFont="1" applyBorder="1" applyAlignment="1" applyProtection="1">
      <alignment horizontal="left" vertical="center" wrapText="1"/>
      <protection locked="0"/>
    </xf>
    <xf numFmtId="0" fontId="20" fillId="0" borderId="49" xfId="0" applyFont="1" applyBorder="1" applyAlignment="1" applyProtection="1">
      <alignment horizontal="left" vertical="center" wrapText="1"/>
      <protection locked="0"/>
    </xf>
    <xf numFmtId="0" fontId="20" fillId="0" borderId="50" xfId="0" applyFont="1" applyBorder="1" applyAlignment="1" applyProtection="1">
      <alignment horizontal="left" vertical="center" wrapText="1"/>
      <protection locked="0"/>
    </xf>
    <xf numFmtId="0" fontId="39" fillId="0" borderId="38" xfId="0" applyFont="1" applyBorder="1" applyAlignment="1" applyProtection="1">
      <alignment horizontal="left" vertical="center" wrapText="1"/>
      <protection locked="0"/>
    </xf>
    <xf numFmtId="0" fontId="39" fillId="24" borderId="38" xfId="0" applyFont="1" applyFill="1" applyBorder="1" applyAlignment="1" applyProtection="1">
      <alignment horizontal="left" vertical="center" wrapText="1"/>
      <protection locked="0"/>
    </xf>
    <xf numFmtId="0" fontId="20" fillId="15" borderId="0" xfId="0" applyFont="1" applyFill="1" applyAlignment="1" applyProtection="1">
      <alignment horizontal="center" vertical="center" wrapText="1"/>
      <protection/>
    </xf>
    <xf numFmtId="0" fontId="20" fillId="24" borderId="38" xfId="0" applyFont="1" applyFill="1" applyBorder="1" applyAlignment="1" applyProtection="1">
      <alignment horizontal="left" vertical="center" wrapText="1"/>
      <protection locked="0"/>
    </xf>
    <xf numFmtId="0" fontId="55" fillId="4" borderId="56" xfId="53" applyFont="1" applyFill="1" applyBorder="1" applyAlignment="1" applyProtection="1">
      <alignment horizontal="center" vertical="center" wrapText="1"/>
      <protection/>
    </xf>
    <xf numFmtId="0" fontId="56" fillId="4" borderId="57" xfId="0" applyFont="1" applyFill="1" applyBorder="1" applyAlignment="1" applyProtection="1">
      <alignment horizontal="center" vertical="center" wrapText="1"/>
      <protection/>
    </xf>
    <xf numFmtId="0" fontId="56" fillId="4" borderId="58" xfId="0" applyFont="1" applyFill="1" applyBorder="1" applyAlignment="1" applyProtection="1">
      <alignment horizontal="center" vertical="center" wrapText="1"/>
      <protection/>
    </xf>
    <xf numFmtId="0" fontId="22" fillId="7" borderId="59" xfId="0" applyFont="1" applyFill="1" applyBorder="1" applyAlignment="1" applyProtection="1">
      <alignment horizontal="center" vertical="center" wrapText="1"/>
      <protection/>
    </xf>
    <xf numFmtId="0" fontId="22" fillId="7" borderId="0" xfId="0" applyFont="1" applyFill="1" applyBorder="1" applyAlignment="1" applyProtection="1">
      <alignment horizontal="center" vertical="center" wrapText="1"/>
      <protection/>
    </xf>
    <xf numFmtId="0" fontId="22" fillId="7" borderId="60" xfId="0" applyFont="1" applyFill="1" applyBorder="1" applyAlignment="1" applyProtection="1">
      <alignment horizontal="center" vertical="center" wrapText="1"/>
      <protection/>
    </xf>
    <xf numFmtId="0" fontId="22" fillId="7" borderId="61" xfId="0" applyFont="1" applyFill="1" applyBorder="1" applyAlignment="1" applyProtection="1">
      <alignment horizontal="center" vertical="center" wrapText="1"/>
      <protection/>
    </xf>
    <xf numFmtId="0" fontId="22" fillId="7" borderId="62" xfId="0" applyFont="1" applyFill="1" applyBorder="1" applyAlignment="1" applyProtection="1">
      <alignment horizontal="center" vertical="center" wrapText="1"/>
      <protection/>
    </xf>
    <xf numFmtId="0" fontId="22" fillId="7" borderId="63" xfId="0" applyFont="1" applyFill="1" applyBorder="1" applyAlignment="1" applyProtection="1">
      <alignment horizontal="center" vertical="center" wrapText="1"/>
      <protection/>
    </xf>
    <xf numFmtId="0" fontId="20" fillId="0" borderId="38" xfId="0" applyFont="1" applyBorder="1" applyAlignment="1" applyProtection="1">
      <alignment horizontal="center" vertical="center" wrapText="1"/>
      <protection locked="0"/>
    </xf>
    <xf numFmtId="0" fontId="24" fillId="4" borderId="64" xfId="0" applyFont="1" applyFill="1" applyBorder="1" applyAlignment="1" applyProtection="1">
      <alignment horizontal="center" vertical="center" wrapText="1"/>
      <protection/>
    </xf>
    <xf numFmtId="0" fontId="24" fillId="4" borderId="65" xfId="0" applyFont="1" applyFill="1" applyBorder="1" applyAlignment="1" applyProtection="1">
      <alignment horizontal="center" vertical="center" wrapText="1"/>
      <protection/>
    </xf>
    <xf numFmtId="0" fontId="24" fillId="4" borderId="66" xfId="0" applyFont="1" applyFill="1" applyBorder="1" applyAlignment="1" applyProtection="1">
      <alignment horizontal="center" vertical="center" wrapText="1"/>
      <protection/>
    </xf>
    <xf numFmtId="0" fontId="20" fillId="0" borderId="51" xfId="0" applyFont="1" applyBorder="1" applyAlignment="1" applyProtection="1">
      <alignment vertical="center" wrapText="1"/>
      <protection locked="0"/>
    </xf>
    <xf numFmtId="0" fontId="0" fillId="0" borderId="0" xfId="0" applyBorder="1" applyAlignment="1" applyProtection="1">
      <alignment/>
      <protection locked="0"/>
    </xf>
    <xf numFmtId="0" fontId="0" fillId="0" borderId="67" xfId="0" applyBorder="1" applyAlignment="1" applyProtection="1">
      <alignment/>
      <protection locked="0"/>
    </xf>
    <xf numFmtId="0" fontId="0" fillId="0" borderId="51" xfId="0" applyBorder="1" applyAlignment="1" applyProtection="1">
      <alignment/>
      <protection locked="0"/>
    </xf>
    <xf numFmtId="0" fontId="0" fillId="0" borderId="0" xfId="0" applyAlignment="1" applyProtection="1">
      <alignment/>
      <protection locked="0"/>
    </xf>
    <xf numFmtId="0" fontId="0" fillId="0" borderId="64" xfId="0" applyBorder="1" applyAlignment="1" applyProtection="1">
      <alignment/>
      <protection locked="0"/>
    </xf>
    <xf numFmtId="0" fontId="0" fillId="0" borderId="65" xfId="0" applyBorder="1" applyAlignment="1" applyProtection="1">
      <alignment/>
      <protection locked="0"/>
    </xf>
    <xf numFmtId="0" fontId="0" fillId="0" borderId="66" xfId="0" applyBorder="1" applyAlignment="1" applyProtection="1">
      <alignment/>
      <protection locked="0"/>
    </xf>
    <xf numFmtId="0" fontId="39" fillId="0" borderId="38" xfId="0" applyFont="1" applyBorder="1" applyAlignment="1" applyProtection="1">
      <alignment horizontal="left" vertical="top" wrapText="1"/>
      <protection locked="0"/>
    </xf>
    <xf numFmtId="0" fontId="53" fillId="8" borderId="38" xfId="0" applyFont="1" applyFill="1" applyBorder="1" applyAlignment="1" applyProtection="1">
      <alignment horizontal="center" vertical="center" wrapText="1"/>
      <protection/>
    </xf>
    <xf numFmtId="0" fontId="20" fillId="0" borderId="38" xfId="0" applyFont="1" applyBorder="1" applyAlignment="1" applyProtection="1">
      <alignment horizontal="center" vertical="center" wrapText="1"/>
      <protection locked="0"/>
    </xf>
    <xf numFmtId="0" fontId="49" fillId="0" borderId="0" xfId="0" applyFont="1" applyBorder="1" applyAlignment="1">
      <alignment horizontal="left"/>
    </xf>
    <xf numFmtId="0" fontId="18" fillId="0" borderId="0" xfId="0" applyFont="1" applyBorder="1" applyAlignment="1">
      <alignment horizontal="left"/>
    </xf>
    <xf numFmtId="0" fontId="18" fillId="0" borderId="19" xfId="0" applyFont="1" applyBorder="1" applyAlignment="1">
      <alignment horizontal="left"/>
    </xf>
    <xf numFmtId="0" fontId="18" fillId="0" borderId="0" xfId="0" applyFont="1" applyBorder="1" applyAlignment="1">
      <alignment horizontal="center"/>
    </xf>
    <xf numFmtId="0" fontId="18" fillId="0" borderId="19" xfId="0" applyFont="1" applyBorder="1" applyAlignment="1">
      <alignment horizontal="center"/>
    </xf>
    <xf numFmtId="0" fontId="29" fillId="0" borderId="11" xfId="0" applyFont="1" applyBorder="1" applyAlignment="1">
      <alignment horizontal="center"/>
    </xf>
    <xf numFmtId="0" fontId="29" fillId="0" borderId="0" xfId="0" applyFont="1" applyBorder="1" applyAlignment="1">
      <alignment horizontal="center"/>
    </xf>
    <xf numFmtId="0" fontId="28" fillId="0" borderId="0" xfId="0" applyFont="1" applyBorder="1" applyAlignment="1">
      <alignment horizontal="left"/>
    </xf>
    <xf numFmtId="0" fontId="28" fillId="0" borderId="19" xfId="0" applyFont="1" applyBorder="1" applyAlignment="1">
      <alignment horizontal="left"/>
    </xf>
    <xf numFmtId="0" fontId="18" fillId="0" borderId="0" xfId="0" applyFont="1" applyBorder="1" applyAlignment="1">
      <alignment horizontal="left" vertical="top" wrapText="1"/>
    </xf>
    <xf numFmtId="0" fontId="20" fillId="0" borderId="11" xfId="0" applyFont="1" applyBorder="1" applyAlignment="1">
      <alignment horizontal="left"/>
    </xf>
    <xf numFmtId="0" fontId="20" fillId="0" borderId="0" xfId="0" applyFont="1" applyBorder="1" applyAlignment="1">
      <alignment horizontal="left"/>
    </xf>
    <xf numFmtId="0" fontId="20" fillId="0" borderId="19" xfId="0" applyFont="1" applyBorder="1" applyAlignment="1">
      <alignment horizontal="left"/>
    </xf>
    <xf numFmtId="0" fontId="23" fillId="0" borderId="0" xfId="0" applyFont="1" applyBorder="1" applyAlignment="1">
      <alignment horizontal="center"/>
    </xf>
    <xf numFmtId="0" fontId="43" fillId="0" borderId="0" xfId="0" applyFont="1" applyBorder="1" applyAlignment="1">
      <alignment horizontal="center" vertical="center"/>
    </xf>
    <xf numFmtId="0" fontId="23" fillId="0" borderId="19" xfId="0" applyFont="1" applyBorder="1" applyAlignment="1">
      <alignment horizontal="center"/>
    </xf>
    <xf numFmtId="0" fontId="43" fillId="0" borderId="19" xfId="0" applyFont="1" applyBorder="1" applyAlignment="1">
      <alignment horizontal="center" vertical="center"/>
    </xf>
    <xf numFmtId="0" fontId="42" fillId="0" borderId="0" xfId="0" applyFont="1" applyBorder="1" applyAlignment="1">
      <alignment horizontal="center" vertical="center"/>
    </xf>
    <xf numFmtId="0" fontId="26" fillId="0" borderId="11" xfId="0" applyFont="1" applyBorder="1" applyAlignment="1">
      <alignment horizontal="center"/>
    </xf>
    <xf numFmtId="0" fontId="26" fillId="0" borderId="0" xfId="0" applyFont="1" applyBorder="1" applyAlignment="1">
      <alignment horizontal="center"/>
    </xf>
    <xf numFmtId="0" fontId="26" fillId="0" borderId="19" xfId="0" applyFont="1" applyBorder="1" applyAlignment="1">
      <alignment horizontal="center"/>
    </xf>
    <xf numFmtId="0" fontId="20" fillId="0" borderId="11" xfId="0" applyFont="1" applyBorder="1" applyAlignment="1">
      <alignment horizontal="center"/>
    </xf>
    <xf numFmtId="0" fontId="20" fillId="0" borderId="0" xfId="0" applyFont="1" applyBorder="1" applyAlignment="1">
      <alignment horizontal="center"/>
    </xf>
    <xf numFmtId="0" fontId="20" fillId="0" borderId="19" xfId="0" applyFont="1" applyBorder="1" applyAlignment="1">
      <alignment horizontal="center"/>
    </xf>
    <xf numFmtId="0" fontId="20" fillId="0" borderId="11" xfId="0" applyFont="1" applyBorder="1" applyAlignment="1">
      <alignment horizontal="left" vertical="top" wrapText="1"/>
    </xf>
    <xf numFmtId="0" fontId="20" fillId="0" borderId="0" xfId="0" applyFont="1" applyBorder="1" applyAlignment="1">
      <alignment horizontal="left" vertical="top" wrapText="1"/>
    </xf>
    <xf numFmtId="0" fontId="20" fillId="0" borderId="19" xfId="0" applyFont="1" applyBorder="1" applyAlignment="1">
      <alignment horizontal="left" vertical="top" wrapText="1"/>
    </xf>
    <xf numFmtId="0" fontId="20" fillId="0" borderId="11" xfId="0" applyFont="1" applyBorder="1" applyAlignment="1">
      <alignment horizontal="left"/>
    </xf>
    <xf numFmtId="14" fontId="20" fillId="0" borderId="0" xfId="0" applyNumberFormat="1" applyFont="1" applyBorder="1" applyAlignment="1">
      <alignment horizontal="left"/>
    </xf>
    <xf numFmtId="0" fontId="24" fillId="0" borderId="0" xfId="0" applyFont="1" applyBorder="1" applyAlignment="1">
      <alignment horizontal="center"/>
    </xf>
    <xf numFmtId="0" fontId="24" fillId="0" borderId="19" xfId="0" applyFont="1" applyBorder="1" applyAlignment="1">
      <alignment horizontal="center"/>
    </xf>
    <xf numFmtId="0" fontId="26" fillId="0" borderId="16" xfId="0" applyFont="1" applyBorder="1" applyAlignment="1">
      <alignment horizontal="center"/>
    </xf>
    <xf numFmtId="0" fontId="26" fillId="0" borderId="17" xfId="0" applyFont="1" applyBorder="1" applyAlignment="1">
      <alignment horizontal="center"/>
    </xf>
    <xf numFmtId="0" fontId="26" fillId="0" borderId="18" xfId="0" applyFont="1" applyBorder="1" applyAlignment="1">
      <alignment horizontal="center"/>
    </xf>
    <xf numFmtId="0" fontId="0" fillId="0" borderId="10" xfId="0" applyBorder="1" applyAlignment="1">
      <alignment horizontal="center"/>
    </xf>
    <xf numFmtId="0" fontId="0" fillId="0" borderId="40" xfId="0" applyBorder="1" applyAlignment="1">
      <alignment horizontal="center"/>
    </xf>
    <xf numFmtId="0" fontId="0" fillId="0" borderId="31" xfId="0" applyBorder="1" applyAlignment="1">
      <alignment horizontal="center"/>
    </xf>
    <xf numFmtId="0" fontId="0" fillId="0" borderId="35" xfId="0" applyBorder="1" applyAlignment="1">
      <alignment horizontal="center"/>
    </xf>
    <xf numFmtId="0" fontId="0" fillId="0" borderId="39" xfId="0" applyBorder="1" applyAlignment="1">
      <alignment horizontal="center"/>
    </xf>
    <xf numFmtId="0" fontId="0" fillId="0" borderId="68" xfId="0" applyFont="1" applyBorder="1" applyAlignment="1">
      <alignment horizontal="left" vertical="top" wrapText="1" indent="1"/>
    </xf>
    <xf numFmtId="0" fontId="0" fillId="0" borderId="46" xfId="0" applyBorder="1" applyAlignment="1">
      <alignment horizontal="left" vertical="top" wrapText="1" indent="1"/>
    </xf>
    <xf numFmtId="0" fontId="0" fillId="0" borderId="37" xfId="0" applyBorder="1" applyAlignment="1">
      <alignment horizontal="left" vertical="top" wrapText="1" indent="1"/>
    </xf>
    <xf numFmtId="0" fontId="0" fillId="0" borderId="11" xfId="0" applyBorder="1" applyAlignment="1">
      <alignment horizontal="left" vertical="top" wrapText="1" indent="1"/>
    </xf>
    <xf numFmtId="0" fontId="0" fillId="0" borderId="0" xfId="0" applyBorder="1" applyAlignment="1">
      <alignment horizontal="left" vertical="top" wrapText="1" indent="1"/>
    </xf>
    <xf numFmtId="0" fontId="0" fillId="0" borderId="19" xfId="0" applyBorder="1" applyAlignment="1">
      <alignment horizontal="left" vertical="top" wrapText="1" indent="1"/>
    </xf>
    <xf numFmtId="0" fontId="0" fillId="0" borderId="10" xfId="0" applyBorder="1" applyAlignment="1">
      <alignment horizontal="center" vertical="center" wrapText="1"/>
    </xf>
    <xf numFmtId="0" fontId="0" fillId="0" borderId="39" xfId="0" applyBorder="1" applyAlignment="1">
      <alignment horizontal="center" vertical="center" wrapText="1"/>
    </xf>
    <xf numFmtId="0" fontId="0" fillId="0" borderId="10" xfId="0" applyBorder="1" applyAlignment="1">
      <alignment horizontal="center" vertical="center"/>
    </xf>
    <xf numFmtId="0" fontId="0" fillId="0" borderId="39" xfId="0" applyBorder="1" applyAlignment="1">
      <alignment horizontal="center" vertical="center"/>
    </xf>
    <xf numFmtId="0" fontId="0" fillId="0" borderId="45" xfId="0" applyBorder="1" applyAlignment="1">
      <alignment horizontal="center" vertical="center" wrapText="1"/>
    </xf>
    <xf numFmtId="0" fontId="0" fillId="0" borderId="37" xfId="0" applyBorder="1" applyAlignment="1">
      <alignment horizontal="center" vertical="center" wrapText="1"/>
    </xf>
    <xf numFmtId="0" fontId="0" fillId="0" borderId="30" xfId="0" applyBorder="1" applyAlignment="1">
      <alignment horizontal="center" vertical="center" wrapText="1"/>
    </xf>
    <xf numFmtId="0" fontId="0" fillId="0" borderId="32" xfId="0" applyBorder="1" applyAlignment="1">
      <alignment horizontal="center" vertical="center" wrapText="1"/>
    </xf>
    <xf numFmtId="0" fontId="0" fillId="0" borderId="45" xfId="0" applyBorder="1" applyAlignment="1">
      <alignment horizontal="center"/>
    </xf>
    <xf numFmtId="0" fontId="0" fillId="0" borderId="47" xfId="0" applyBorder="1" applyAlignment="1">
      <alignment horizontal="center"/>
    </xf>
    <xf numFmtId="0" fontId="0" fillId="0" borderId="30" xfId="0" applyBorder="1" applyAlignment="1">
      <alignment horizontal="center"/>
    </xf>
    <xf numFmtId="0" fontId="0" fillId="0" borderId="29" xfId="0" applyBorder="1" applyAlignment="1">
      <alignment horizontal="center"/>
    </xf>
    <xf numFmtId="0" fontId="20" fillId="0" borderId="28" xfId="0" applyFont="1" applyBorder="1" applyAlignment="1">
      <alignment horizontal="center"/>
    </xf>
    <xf numFmtId="0" fontId="23" fillId="0" borderId="68" xfId="0" applyFont="1" applyBorder="1" applyAlignment="1">
      <alignment horizontal="left"/>
    </xf>
    <xf numFmtId="0" fontId="23" fillId="0" borderId="46" xfId="0" applyFont="1" applyBorder="1" applyAlignment="1">
      <alignment horizontal="left"/>
    </xf>
    <xf numFmtId="0" fontId="23" fillId="0" borderId="37" xfId="0" applyFont="1" applyBorder="1" applyAlignment="1">
      <alignment horizontal="left"/>
    </xf>
    <xf numFmtId="0" fontId="0" fillId="0" borderId="11" xfId="0"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20" fillId="0" borderId="36" xfId="0" applyFont="1" applyBorder="1" applyAlignment="1">
      <alignment horizontal="center"/>
    </xf>
    <xf numFmtId="0" fontId="20" fillId="0" borderId="24" xfId="0" applyFont="1" applyBorder="1" applyAlignment="1">
      <alignment horizontal="center"/>
    </xf>
    <xf numFmtId="0" fontId="20" fillId="0" borderId="29" xfId="0" applyFont="1" applyBorder="1" applyAlignment="1">
      <alignment horizontal="center"/>
    </xf>
    <xf numFmtId="0" fontId="20" fillId="0" borderId="36" xfId="0" applyFont="1" applyBorder="1" applyAlignment="1">
      <alignment horizontal="left"/>
    </xf>
    <xf numFmtId="0" fontId="20" fillId="0" borderId="24" xfId="0" applyFont="1" applyBorder="1" applyAlignment="1">
      <alignment horizontal="left"/>
    </xf>
    <xf numFmtId="0" fontId="20" fillId="0" borderId="29" xfId="0" applyFont="1" applyBorder="1" applyAlignment="1">
      <alignment horizontal="left"/>
    </xf>
    <xf numFmtId="0" fontId="21" fillId="0" borderId="45" xfId="0" applyFont="1" applyBorder="1" applyAlignment="1">
      <alignment horizontal="center" vertical="center" wrapText="1"/>
    </xf>
    <xf numFmtId="0" fontId="21" fillId="0" borderId="46"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9"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24" xfId="0" applyFont="1" applyBorder="1" applyAlignment="1">
      <alignment horizontal="center" vertical="center" wrapText="1"/>
    </xf>
    <xf numFmtId="0" fontId="21" fillId="0" borderId="32" xfId="0" applyFont="1" applyBorder="1" applyAlignment="1">
      <alignment horizontal="center" vertical="center" wrapText="1"/>
    </xf>
    <xf numFmtId="0" fontId="20" fillId="0" borderId="68" xfId="0" applyFont="1" applyBorder="1" applyAlignment="1">
      <alignment horizontal="center" vertical="center"/>
    </xf>
    <xf numFmtId="0" fontId="20" fillId="0" borderId="46" xfId="0" applyFont="1" applyBorder="1" applyAlignment="1">
      <alignment horizontal="center" vertical="center"/>
    </xf>
    <xf numFmtId="0" fontId="20" fillId="0" borderId="47" xfId="0" applyFont="1" applyBorder="1" applyAlignment="1">
      <alignment horizontal="center" vertical="center"/>
    </xf>
    <xf numFmtId="0" fontId="20" fillId="0" borderId="28" xfId="0" applyFont="1" applyBorder="1" applyAlignment="1">
      <alignment horizontal="left"/>
    </xf>
    <xf numFmtId="0" fontId="0" fillId="0" borderId="28" xfId="0" applyBorder="1" applyAlignment="1">
      <alignment horizontal="center"/>
    </xf>
    <xf numFmtId="0" fontId="23" fillId="0" borderId="40" xfId="0" applyFont="1" applyBorder="1" applyAlignment="1">
      <alignment horizontal="left" vertical="center" wrapText="1"/>
    </xf>
    <xf numFmtId="0" fontId="23" fillId="0" borderId="31" xfId="0" applyFont="1" applyBorder="1" applyAlignment="1">
      <alignment horizontal="left" vertical="center" wrapText="1"/>
    </xf>
    <xf numFmtId="0" fontId="23" fillId="0" borderId="34" xfId="0" applyFont="1" applyBorder="1" applyAlignment="1">
      <alignment horizontal="left" vertical="center" wrapText="1"/>
    </xf>
    <xf numFmtId="0" fontId="18" fillId="0" borderId="45" xfId="0" applyFont="1" applyBorder="1" applyAlignment="1">
      <alignment horizontal="left" vertical="center" wrapText="1"/>
    </xf>
    <xf numFmtId="0" fontId="18" fillId="0" borderId="46" xfId="0" applyFont="1" applyBorder="1" applyAlignment="1">
      <alignment horizontal="left" vertical="center" wrapText="1"/>
    </xf>
    <xf numFmtId="0" fontId="18" fillId="0" borderId="37" xfId="0" applyFont="1" applyBorder="1" applyAlignment="1">
      <alignment horizontal="left" vertical="center" wrapText="1"/>
    </xf>
    <xf numFmtId="0" fontId="18" fillId="0" borderId="33" xfId="0" applyFont="1" applyBorder="1" applyAlignment="1">
      <alignment horizontal="left" vertical="center" wrapText="1"/>
    </xf>
    <xf numFmtId="0" fontId="18" fillId="0" borderId="0" xfId="0" applyFont="1" applyBorder="1" applyAlignment="1">
      <alignment horizontal="left" vertical="center" wrapText="1"/>
    </xf>
    <xf numFmtId="0" fontId="18" fillId="0" borderId="19" xfId="0" applyFont="1" applyBorder="1" applyAlignment="1">
      <alignment horizontal="left" vertical="center" wrapText="1"/>
    </xf>
    <xf numFmtId="0" fontId="18" fillId="0" borderId="30" xfId="0" applyFont="1" applyBorder="1" applyAlignment="1">
      <alignment horizontal="left" vertical="center" wrapText="1"/>
    </xf>
    <xf numFmtId="0" fontId="18" fillId="0" borderId="24" xfId="0" applyFont="1" applyBorder="1" applyAlignment="1">
      <alignment horizontal="left" vertical="center" wrapText="1"/>
    </xf>
    <xf numFmtId="0" fontId="18" fillId="0" borderId="32" xfId="0" applyFont="1" applyBorder="1" applyAlignment="1">
      <alignment horizontal="left" vertical="center" wrapText="1"/>
    </xf>
    <xf numFmtId="0" fontId="29" fillId="0" borderId="28" xfId="0" applyFont="1" applyBorder="1" applyAlignment="1">
      <alignment horizontal="center"/>
    </xf>
    <xf numFmtId="0" fontId="29" fillId="0" borderId="36" xfId="0" applyFont="1" applyBorder="1" applyAlignment="1">
      <alignment horizontal="center"/>
    </xf>
    <xf numFmtId="0" fontId="29" fillId="0" borderId="24" xfId="0" applyFont="1" applyBorder="1" applyAlignment="1">
      <alignment horizontal="center"/>
    </xf>
    <xf numFmtId="0" fontId="29" fillId="0" borderId="29" xfId="0" applyFont="1" applyBorder="1" applyAlignment="1">
      <alignment horizontal="center"/>
    </xf>
    <xf numFmtId="0" fontId="27" fillId="0" borderId="68" xfId="0" applyFont="1" applyBorder="1" applyAlignment="1">
      <alignment horizontal="left"/>
    </xf>
    <xf numFmtId="0" fontId="27" fillId="0" borderId="46" xfId="0" applyFont="1" applyBorder="1" applyAlignment="1">
      <alignment horizontal="left"/>
    </xf>
    <xf numFmtId="0" fontId="27" fillId="0" borderId="47" xfId="0" applyFont="1" applyBorder="1" applyAlignment="1">
      <alignment horizontal="left"/>
    </xf>
    <xf numFmtId="0" fontId="30" fillId="0" borderId="68" xfId="0" applyFont="1" applyBorder="1" applyAlignment="1">
      <alignment horizontal="left"/>
    </xf>
    <xf numFmtId="0" fontId="30" fillId="0" borderId="46" xfId="0" applyFont="1" applyBorder="1" applyAlignment="1">
      <alignment horizontal="left"/>
    </xf>
    <xf numFmtId="0" fontId="30" fillId="0" borderId="47" xfId="0" applyFont="1" applyBorder="1" applyAlignment="1">
      <alignment horizontal="left"/>
    </xf>
    <xf numFmtId="0" fontId="27" fillId="0" borderId="11" xfId="0" applyFont="1" applyBorder="1" applyAlignment="1">
      <alignment horizontal="center"/>
    </xf>
    <xf numFmtId="0" fontId="27" fillId="0" borderId="0" xfId="0" applyFont="1" applyBorder="1" applyAlignment="1">
      <alignment horizontal="center"/>
    </xf>
    <xf numFmtId="0" fontId="27" fillId="0" borderId="28" xfId="0" applyFont="1" applyBorder="1" applyAlignment="1">
      <alignment horizontal="center"/>
    </xf>
    <xf numFmtId="0" fontId="27" fillId="0" borderId="36" xfId="0" applyFont="1" applyBorder="1" applyAlignment="1">
      <alignment horizontal="left" vertical="center"/>
    </xf>
    <xf numFmtId="0" fontId="27" fillId="0" borderId="24" xfId="0" applyFont="1" applyBorder="1" applyAlignment="1">
      <alignment horizontal="left" vertical="center"/>
    </xf>
    <xf numFmtId="0" fontId="27" fillId="0" borderId="29" xfId="0" applyFont="1" applyBorder="1" applyAlignment="1">
      <alignment horizontal="left" vertical="center"/>
    </xf>
    <xf numFmtId="0" fontId="18" fillId="0" borderId="35" xfId="0" applyFont="1" applyBorder="1" applyAlignment="1">
      <alignment horizontal="left" vertical="center" wrapText="1"/>
    </xf>
    <xf numFmtId="0" fontId="18" fillId="0" borderId="10" xfId="0" applyFont="1" applyBorder="1" applyAlignment="1">
      <alignment horizontal="left" vertical="center" wrapText="1"/>
    </xf>
    <xf numFmtId="0" fontId="18" fillId="0" borderId="39" xfId="0" applyFont="1" applyBorder="1" applyAlignment="1">
      <alignment horizontal="left" vertical="center" wrapText="1"/>
    </xf>
    <xf numFmtId="0" fontId="27" fillId="0" borderId="68" xfId="0" applyFont="1" applyBorder="1" applyAlignment="1">
      <alignment horizontal="left" vertical="center" wrapText="1"/>
    </xf>
    <xf numFmtId="0" fontId="27" fillId="0" borderId="46" xfId="0" applyFont="1" applyBorder="1" applyAlignment="1">
      <alignment horizontal="left" vertical="center" wrapText="1"/>
    </xf>
    <xf numFmtId="0" fontId="27" fillId="0" borderId="47" xfId="0" applyFont="1" applyBorder="1" applyAlignment="1">
      <alignment horizontal="left" vertical="center" wrapText="1"/>
    </xf>
    <xf numFmtId="0" fontId="27" fillId="0" borderId="36" xfId="0" applyFont="1" applyBorder="1" applyAlignment="1">
      <alignment horizontal="left" vertical="center" wrapText="1"/>
    </xf>
    <xf numFmtId="0" fontId="27" fillId="0" borderId="24" xfId="0" applyFont="1" applyBorder="1" applyAlignment="1">
      <alignment horizontal="left" vertical="center" wrapText="1"/>
    </xf>
    <xf numFmtId="0" fontId="27" fillId="0" borderId="29" xfId="0" applyFont="1" applyBorder="1" applyAlignment="1">
      <alignment horizontal="left" vertical="center" wrapText="1"/>
    </xf>
    <xf numFmtId="0" fontId="18" fillId="0" borderId="46"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32" xfId="0" applyFont="1" applyBorder="1" applyAlignment="1">
      <alignment horizontal="center" vertical="center" wrapText="1"/>
    </xf>
    <xf numFmtId="0" fontId="24" fillId="0" borderId="11" xfId="0" applyFont="1" applyBorder="1" applyAlignment="1">
      <alignment horizontal="center"/>
    </xf>
    <xf numFmtId="0" fontId="27" fillId="0" borderId="16" xfId="0" applyFont="1" applyBorder="1" applyAlignment="1">
      <alignment horizontal="left"/>
    </xf>
    <xf numFmtId="0" fontId="27" fillId="0" borderId="17" xfId="0" applyFont="1" applyBorder="1" applyAlignment="1">
      <alignment horizontal="left"/>
    </xf>
    <xf numFmtId="0" fontId="27" fillId="0" borderId="69" xfId="0" applyFont="1" applyBorder="1" applyAlignment="1">
      <alignment horizontal="left"/>
    </xf>
    <xf numFmtId="0" fontId="23" fillId="0" borderId="11" xfId="0" applyNumberFormat="1" applyFont="1" applyBorder="1" applyAlignment="1">
      <alignment horizontal="left" vertical="top" wrapText="1"/>
    </xf>
    <xf numFmtId="0" fontId="23" fillId="0" borderId="0" xfId="0" applyNumberFormat="1" applyFont="1" applyBorder="1" applyAlignment="1">
      <alignment horizontal="left" vertical="top" wrapText="1"/>
    </xf>
    <xf numFmtId="0" fontId="23" fillId="0" borderId="19" xfId="0" applyNumberFormat="1" applyFont="1" applyBorder="1" applyAlignment="1">
      <alignment horizontal="left" vertical="top" wrapText="1"/>
    </xf>
    <xf numFmtId="0" fontId="18" fillId="0" borderId="17" xfId="0" applyFont="1" applyBorder="1" applyAlignment="1">
      <alignment horizontal="left" vertical="center" wrapText="1"/>
    </xf>
    <xf numFmtId="0" fontId="18" fillId="0" borderId="18" xfId="0" applyFont="1" applyBorder="1" applyAlignment="1">
      <alignment horizontal="left" vertical="center" wrapText="1"/>
    </xf>
    <xf numFmtId="0" fontId="22" fillId="0" borderId="16" xfId="0" applyFont="1" applyBorder="1" applyAlignment="1">
      <alignment horizontal="center"/>
    </xf>
    <xf numFmtId="0" fontId="22" fillId="0" borderId="17" xfId="0" applyFont="1" applyBorder="1" applyAlignment="1">
      <alignment horizontal="center"/>
    </xf>
    <xf numFmtId="0" fontId="22" fillId="0" borderId="18" xfId="0" applyFont="1" applyBorder="1" applyAlignment="1">
      <alignment horizontal="center"/>
    </xf>
    <xf numFmtId="0" fontId="22" fillId="0" borderId="11" xfId="0" applyFont="1" applyBorder="1" applyAlignment="1">
      <alignment horizontal="center"/>
    </xf>
    <xf numFmtId="0" fontId="22" fillId="0" borderId="0" xfId="0" applyFont="1" applyBorder="1" applyAlignment="1">
      <alignment horizontal="center"/>
    </xf>
    <xf numFmtId="0" fontId="22" fillId="0" borderId="19" xfId="0" applyFont="1" applyBorder="1" applyAlignment="1">
      <alignment horizontal="center"/>
    </xf>
    <xf numFmtId="0" fontId="23" fillId="0" borderId="11" xfId="0" applyFont="1" applyBorder="1" applyAlignment="1">
      <alignment horizontal="left"/>
    </xf>
    <xf numFmtId="0" fontId="23" fillId="0" borderId="0" xfId="0" applyFont="1" applyBorder="1" applyAlignment="1">
      <alignment horizontal="left"/>
    </xf>
    <xf numFmtId="0" fontId="23" fillId="0" borderId="19" xfId="0" applyFont="1" applyBorder="1" applyAlignment="1">
      <alignment horizontal="left"/>
    </xf>
    <xf numFmtId="0" fontId="27" fillId="0" borderId="10" xfId="0" applyFont="1" applyBorder="1" applyAlignment="1">
      <alignment horizontal="center"/>
    </xf>
    <xf numFmtId="0" fontId="27" fillId="0" borderId="15" xfId="0" applyFont="1" applyBorder="1" applyAlignment="1">
      <alignment horizontal="left" vertical="top" wrapText="1"/>
    </xf>
    <xf numFmtId="0" fontId="27" fillId="0" borderId="10" xfId="0" applyFont="1" applyBorder="1" applyAlignment="1">
      <alignment horizontal="left" vertical="top" wrapText="1"/>
    </xf>
    <xf numFmtId="0" fontId="27" fillId="0" borderId="15" xfId="0" applyFont="1" applyBorder="1" applyAlignment="1">
      <alignment horizontal="left"/>
    </xf>
    <xf numFmtId="0" fontId="27" fillId="0" borderId="10" xfId="0" applyFont="1" applyBorder="1" applyAlignment="1">
      <alignment horizontal="left"/>
    </xf>
    <xf numFmtId="0" fontId="31" fillId="0" borderId="10" xfId="0" applyFont="1" applyBorder="1" applyAlignment="1">
      <alignment horizontal="left" vertical="center"/>
    </xf>
    <xf numFmtId="0" fontId="31" fillId="0" borderId="39" xfId="0" applyFont="1" applyBorder="1" applyAlignment="1">
      <alignment horizontal="left" vertical="center"/>
    </xf>
    <xf numFmtId="0" fontId="18" fillId="0" borderId="10" xfId="0" applyFont="1" applyBorder="1" applyAlignment="1">
      <alignment horizontal="left" vertical="center"/>
    </xf>
    <xf numFmtId="0" fontId="18" fillId="0" borderId="39" xfId="0" applyFont="1" applyBorder="1" applyAlignment="1">
      <alignment horizontal="left" vertical="center"/>
    </xf>
    <xf numFmtId="0" fontId="30" fillId="0" borderId="10" xfId="0" applyFont="1" applyBorder="1" applyAlignment="1">
      <alignment horizontal="left"/>
    </xf>
    <xf numFmtId="0" fontId="30" fillId="0" borderId="39" xfId="0" applyFont="1" applyBorder="1" applyAlignment="1">
      <alignment horizontal="left"/>
    </xf>
    <xf numFmtId="0" fontId="27" fillId="0" borderId="39" xfId="0" applyFont="1" applyBorder="1" applyAlignment="1">
      <alignment horizontal="left"/>
    </xf>
    <xf numFmtId="0" fontId="31" fillId="0" borderId="10" xfId="0" applyFont="1" applyBorder="1" applyAlignment="1">
      <alignment horizontal="left" vertical="center" wrapText="1"/>
    </xf>
    <xf numFmtId="0" fontId="31" fillId="0" borderId="39" xfId="0" applyFont="1" applyBorder="1" applyAlignment="1">
      <alignment horizontal="left" vertical="center" wrapText="1"/>
    </xf>
    <xf numFmtId="0" fontId="31" fillId="0" borderId="10" xfId="0" applyFont="1" applyBorder="1" applyAlignment="1">
      <alignment horizontal="left"/>
    </xf>
    <xf numFmtId="0" fontId="31" fillId="0" borderId="39" xfId="0" applyFont="1" applyBorder="1" applyAlignment="1">
      <alignment horizontal="left"/>
    </xf>
    <xf numFmtId="0" fontId="31" fillId="0" borderId="40" xfId="0" applyFont="1" applyBorder="1" applyAlignment="1">
      <alignment horizontal="center"/>
    </xf>
    <xf numFmtId="0" fontId="31" fillId="0" borderId="35" xfId="0" applyFont="1" applyBorder="1" applyAlignment="1">
      <alignment horizontal="center"/>
    </xf>
    <xf numFmtId="0" fontId="27" fillId="0" borderId="39" xfId="0" applyFont="1" applyBorder="1" applyAlignment="1">
      <alignment horizontal="center"/>
    </xf>
    <xf numFmtId="0" fontId="27" fillId="0" borderId="15" xfId="0" applyFont="1" applyBorder="1" applyAlignment="1">
      <alignment horizontal="left" vertical="center" wrapText="1"/>
    </xf>
    <xf numFmtId="0" fontId="27" fillId="0" borderId="10" xfId="0" applyFont="1" applyBorder="1" applyAlignment="1">
      <alignment horizontal="left" vertical="center" wrapText="1"/>
    </xf>
    <xf numFmtId="0" fontId="27" fillId="0" borderId="68" xfId="0" applyFont="1" applyBorder="1" applyAlignment="1">
      <alignment horizontal="left" vertical="top" wrapText="1"/>
    </xf>
    <xf numFmtId="0" fontId="27" fillId="0" borderId="46" xfId="0" applyFont="1" applyBorder="1" applyAlignment="1">
      <alignment horizontal="left" vertical="top" wrapText="1"/>
    </xf>
    <xf numFmtId="0" fontId="27" fillId="0" borderId="47" xfId="0" applyFont="1" applyBorder="1" applyAlignment="1">
      <alignment horizontal="left" vertical="top" wrapText="1"/>
    </xf>
    <xf numFmtId="0" fontId="27" fillId="0" borderId="11" xfId="0" applyFont="1" applyBorder="1" applyAlignment="1">
      <alignment horizontal="left" vertical="top" wrapText="1"/>
    </xf>
    <xf numFmtId="0" fontId="27" fillId="0" borderId="0" xfId="0" applyFont="1" applyBorder="1" applyAlignment="1">
      <alignment horizontal="left" vertical="top" wrapText="1"/>
    </xf>
    <xf numFmtId="0" fontId="27" fillId="0" borderId="28" xfId="0" applyFont="1" applyBorder="1" applyAlignment="1">
      <alignment horizontal="left" vertical="top" wrapText="1"/>
    </xf>
    <xf numFmtId="0" fontId="27" fillId="0" borderId="36" xfId="0" applyFont="1" applyBorder="1" applyAlignment="1">
      <alignment horizontal="left" vertical="top" wrapText="1"/>
    </xf>
    <xf numFmtId="0" fontId="27" fillId="0" borderId="24" xfId="0" applyFont="1" applyBorder="1" applyAlignment="1">
      <alignment horizontal="left" vertical="top" wrapText="1"/>
    </xf>
    <xf numFmtId="0" fontId="27" fillId="0" borderId="29" xfId="0" applyFont="1" applyBorder="1" applyAlignment="1">
      <alignment horizontal="left" vertical="top" wrapText="1"/>
    </xf>
    <xf numFmtId="0" fontId="18" fillId="0" borderId="31" xfId="0" applyFont="1" applyBorder="1" applyAlignment="1">
      <alignment horizontal="center" vertical="center"/>
    </xf>
    <xf numFmtId="0" fontId="18" fillId="0" borderId="34" xfId="0" applyFont="1" applyBorder="1" applyAlignment="1">
      <alignment horizontal="center" vertical="center"/>
    </xf>
    <xf numFmtId="0" fontId="18" fillId="0" borderId="10" xfId="0" applyFont="1" applyBorder="1" applyAlignment="1">
      <alignment horizontal="center" vertical="center"/>
    </xf>
    <xf numFmtId="0" fontId="18" fillId="0" borderId="39" xfId="0" applyFont="1" applyBorder="1" applyAlignment="1">
      <alignment horizontal="center" vertical="center"/>
    </xf>
    <xf numFmtId="0" fontId="31" fillId="0" borderId="40" xfId="0" applyFont="1" applyBorder="1" applyAlignment="1">
      <alignment horizontal="left" vertical="center"/>
    </xf>
    <xf numFmtId="0" fontId="31" fillId="0" borderId="31" xfId="0" applyFont="1" applyBorder="1" applyAlignment="1">
      <alignment horizontal="left" vertical="center"/>
    </xf>
    <xf numFmtId="0" fontId="31" fillId="0" borderId="34" xfId="0" applyFont="1" applyBorder="1" applyAlignment="1">
      <alignment horizontal="left" vertical="center"/>
    </xf>
    <xf numFmtId="0" fontId="27" fillId="0" borderId="15" xfId="0" applyFont="1" applyBorder="1" applyAlignment="1">
      <alignment vertical="center"/>
    </xf>
    <xf numFmtId="0" fontId="27" fillId="0" borderId="10" xfId="0" applyFont="1" applyBorder="1" applyAlignment="1">
      <alignment vertical="center"/>
    </xf>
    <xf numFmtId="0" fontId="27" fillId="0" borderId="70" xfId="0" applyFont="1" applyBorder="1" applyAlignment="1">
      <alignment vertical="center"/>
    </xf>
    <xf numFmtId="0" fontId="27" fillId="0" borderId="25" xfId="0" applyFont="1" applyBorder="1" applyAlignment="1">
      <alignment vertical="center"/>
    </xf>
    <xf numFmtId="0" fontId="28" fillId="0" borderId="16" xfId="0" applyFont="1" applyBorder="1" applyAlignment="1">
      <alignment horizontal="center"/>
    </xf>
    <xf numFmtId="0" fontId="28" fillId="0" borderId="17" xfId="0" applyFont="1" applyBorder="1" applyAlignment="1">
      <alignment horizontal="center"/>
    </xf>
    <xf numFmtId="0" fontId="28" fillId="0" borderId="18" xfId="0" applyFont="1" applyBorder="1" applyAlignment="1">
      <alignment horizontal="center"/>
    </xf>
    <xf numFmtId="0" fontId="27" fillId="0" borderId="71" xfId="0" applyFont="1" applyBorder="1" applyAlignment="1">
      <alignment vertical="center"/>
    </xf>
    <xf numFmtId="0" fontId="27" fillId="0" borderId="27" xfId="0" applyFont="1" applyBorder="1" applyAlignment="1">
      <alignment vertical="center"/>
    </xf>
    <xf numFmtId="0" fontId="28" fillId="0" borderId="11" xfId="0" applyFont="1" applyBorder="1" applyAlignment="1">
      <alignment horizontal="center"/>
    </xf>
    <xf numFmtId="0" fontId="28" fillId="0" borderId="0" xfId="0" applyFont="1" applyBorder="1" applyAlignment="1">
      <alignment horizontal="center"/>
    </xf>
    <xf numFmtId="0" fontId="28" fillId="0" borderId="19" xfId="0" applyFont="1" applyBorder="1" applyAlignment="1">
      <alignment horizontal="center"/>
    </xf>
    <xf numFmtId="0" fontId="27" fillId="0" borderId="11" xfId="0" applyFont="1" applyBorder="1" applyAlignment="1">
      <alignment vertical="center" wrapText="1"/>
    </xf>
    <xf numFmtId="0" fontId="27" fillId="0" borderId="0" xfId="0" applyFont="1" applyBorder="1" applyAlignment="1">
      <alignment vertical="center" wrapText="1"/>
    </xf>
    <xf numFmtId="0" fontId="27" fillId="0" borderId="19" xfId="0" applyFont="1" applyBorder="1" applyAlignment="1">
      <alignment vertical="center" wrapText="1"/>
    </xf>
    <xf numFmtId="0" fontId="27" fillId="0" borderId="32" xfId="0" applyFont="1" applyBorder="1" applyAlignment="1">
      <alignment horizontal="left" vertical="top" wrapText="1"/>
    </xf>
    <xf numFmtId="0" fontId="27" fillId="0" borderId="72" xfId="0" applyFont="1" applyBorder="1" applyAlignment="1">
      <alignment horizontal="left" vertical="top" wrapText="1"/>
    </xf>
    <xf numFmtId="0" fontId="27" fillId="0" borderId="31" xfId="0" applyFont="1" applyBorder="1" applyAlignment="1">
      <alignment horizontal="left" vertical="top" wrapText="1"/>
    </xf>
    <xf numFmtId="0" fontId="27" fillId="0" borderId="34" xfId="0" applyFont="1" applyBorder="1" applyAlignment="1">
      <alignment horizontal="left" vertical="top" wrapText="1"/>
    </xf>
    <xf numFmtId="0" fontId="27" fillId="0" borderId="37" xfId="0" applyFont="1" applyBorder="1" applyAlignment="1">
      <alignment horizontal="left" vertical="top" wrapText="1"/>
    </xf>
    <xf numFmtId="0" fontId="27" fillId="0" borderId="15" xfId="0" applyFont="1" applyBorder="1" applyAlignment="1">
      <alignment horizontal="center"/>
    </xf>
    <xf numFmtId="0" fontId="29" fillId="0" borderId="11" xfId="0" applyFont="1" applyBorder="1" applyAlignment="1">
      <alignment horizontal="left" vertical="top" wrapText="1"/>
    </xf>
    <xf numFmtId="0" fontId="29" fillId="0" borderId="0" xfId="0" applyFont="1" applyBorder="1" applyAlignment="1">
      <alignment horizontal="left" vertical="top" wrapText="1"/>
    </xf>
    <xf numFmtId="0" fontId="29" fillId="0" borderId="19" xfId="0" applyFont="1" applyBorder="1" applyAlignment="1">
      <alignment horizontal="left" vertical="top" wrapText="1"/>
    </xf>
    <xf numFmtId="0" fontId="27" fillId="0" borderId="19" xfId="0" applyFont="1" applyBorder="1" applyAlignment="1">
      <alignment horizontal="center"/>
    </xf>
    <xf numFmtId="0" fontId="31" fillId="0" borderId="11" xfId="0" applyFont="1" applyBorder="1" applyAlignment="1">
      <alignment horizontal="center" vertical="center"/>
    </xf>
    <xf numFmtId="0" fontId="31" fillId="0" borderId="0" xfId="0" applyFont="1" applyBorder="1" applyAlignment="1">
      <alignment horizontal="center" vertical="center"/>
    </xf>
    <xf numFmtId="0" fontId="31" fillId="0" borderId="19" xfId="0" applyFont="1" applyBorder="1" applyAlignment="1">
      <alignment horizontal="center" vertical="center"/>
    </xf>
    <xf numFmtId="0" fontId="27" fillId="0" borderId="73" xfId="0" applyFont="1" applyBorder="1" applyAlignment="1">
      <alignment horizontal="left"/>
    </xf>
    <xf numFmtId="0" fontId="27" fillId="0" borderId="74" xfId="0" applyFont="1" applyBorder="1" applyAlignment="1">
      <alignment horizontal="left"/>
    </xf>
    <xf numFmtId="0" fontId="30" fillId="0" borderId="74" xfId="0" applyFont="1" applyBorder="1" applyAlignment="1">
      <alignment horizontal="center"/>
    </xf>
    <xf numFmtId="0" fontId="30" fillId="0" borderId="75" xfId="0" applyFont="1" applyBorder="1" applyAlignment="1">
      <alignment horizontal="center"/>
    </xf>
    <xf numFmtId="0" fontId="30" fillId="0" borderId="10" xfId="0" applyFont="1" applyBorder="1" applyAlignment="1">
      <alignment horizontal="center"/>
    </xf>
    <xf numFmtId="0" fontId="30" fillId="0" borderId="39" xfId="0" applyFont="1" applyBorder="1" applyAlignment="1">
      <alignment horizontal="center"/>
    </xf>
    <xf numFmtId="0" fontId="27" fillId="0" borderId="15" xfId="0" applyFont="1" applyBorder="1" applyAlignment="1">
      <alignment horizontal="left" vertical="center"/>
    </xf>
    <xf numFmtId="0" fontId="27" fillId="0" borderId="10" xfId="0" applyFont="1" applyBorder="1" applyAlignment="1">
      <alignment horizontal="left" vertical="center"/>
    </xf>
    <xf numFmtId="0" fontId="27" fillId="0" borderId="68" xfId="0" applyFont="1" applyBorder="1" applyAlignment="1">
      <alignment horizontal="center" vertical="top"/>
    </xf>
    <xf numFmtId="0" fontId="27" fillId="0" borderId="46" xfId="0" applyFont="1" applyBorder="1" applyAlignment="1">
      <alignment horizontal="center" vertical="top"/>
    </xf>
    <xf numFmtId="0" fontId="27" fillId="0" borderId="47" xfId="0" applyFont="1" applyBorder="1" applyAlignment="1">
      <alignment horizontal="center" vertical="top"/>
    </xf>
    <xf numFmtId="0" fontId="27" fillId="0" borderId="36" xfId="0" applyFont="1" applyBorder="1" applyAlignment="1">
      <alignment horizontal="center" vertical="top"/>
    </xf>
    <xf numFmtId="0" fontId="27" fillId="0" borderId="24" xfId="0" applyFont="1" applyBorder="1" applyAlignment="1">
      <alignment horizontal="center" vertical="top"/>
    </xf>
    <xf numFmtId="0" fontId="27" fillId="0" borderId="29" xfId="0" applyFont="1" applyBorder="1" applyAlignment="1">
      <alignment horizontal="center" vertical="top"/>
    </xf>
    <xf numFmtId="0" fontId="30" fillId="0" borderId="45" xfId="0" applyFont="1" applyBorder="1" applyAlignment="1">
      <alignment horizontal="center" vertical="center"/>
    </xf>
    <xf numFmtId="0" fontId="30" fillId="0" borderId="46" xfId="0" applyFont="1" applyBorder="1" applyAlignment="1">
      <alignment horizontal="center" vertical="center"/>
    </xf>
    <xf numFmtId="0" fontId="30" fillId="0" borderId="37" xfId="0" applyFont="1" applyBorder="1" applyAlignment="1">
      <alignment horizontal="center" vertical="center"/>
    </xf>
    <xf numFmtId="0" fontId="30" fillId="0" borderId="30" xfId="0" applyFont="1" applyBorder="1" applyAlignment="1">
      <alignment horizontal="center" vertical="center"/>
    </xf>
    <xf numFmtId="0" fontId="30" fillId="0" borderId="24" xfId="0" applyFont="1" applyBorder="1" applyAlignment="1">
      <alignment horizontal="center" vertical="center"/>
    </xf>
    <xf numFmtId="0" fontId="30" fillId="0" borderId="32" xfId="0" applyFont="1" applyBorder="1" applyAlignment="1">
      <alignment horizontal="center" vertical="center"/>
    </xf>
    <xf numFmtId="0" fontId="27" fillId="0" borderId="19" xfId="0" applyFont="1" applyBorder="1" applyAlignment="1">
      <alignment horizontal="left" vertical="top" wrapText="1"/>
    </xf>
    <xf numFmtId="0" fontId="27" fillId="0" borderId="11" xfId="0" applyFont="1" applyBorder="1" applyAlignment="1">
      <alignment horizontal="left"/>
    </xf>
    <xf numFmtId="0" fontId="27" fillId="0" borderId="0" xfId="0" applyFont="1" applyBorder="1" applyAlignment="1">
      <alignment horizontal="left"/>
    </xf>
    <xf numFmtId="0" fontId="27" fillId="0" borderId="19" xfId="0" applyFont="1" applyBorder="1" applyAlignment="1">
      <alignment horizontal="left"/>
    </xf>
    <xf numFmtId="0" fontId="49" fillId="0" borderId="13" xfId="0" applyFont="1" applyBorder="1" applyAlignment="1">
      <alignment horizontal="left"/>
    </xf>
    <xf numFmtId="0" fontId="29" fillId="0" borderId="19" xfId="0" applyFont="1" applyBorder="1" applyAlignment="1">
      <alignment horizontal="center"/>
    </xf>
    <xf numFmtId="0" fontId="27" fillId="0" borderId="0" xfId="0" applyFont="1" applyBorder="1" applyAlignment="1">
      <alignment horizontal="left" vertical="center" wrapText="1"/>
    </xf>
    <xf numFmtId="0" fontId="27" fillId="0" borderId="19" xfId="0" applyFont="1" applyBorder="1" applyAlignment="1">
      <alignment horizontal="left" vertical="center" wrapText="1"/>
    </xf>
    <xf numFmtId="0" fontId="30" fillId="0" borderId="11" xfId="0" applyFont="1" applyBorder="1" applyAlignment="1">
      <alignment horizontal="center"/>
    </xf>
    <xf numFmtId="0" fontId="30" fillId="0" borderId="0" xfId="0" applyFont="1" applyBorder="1" applyAlignment="1">
      <alignment horizontal="center"/>
    </xf>
    <xf numFmtId="0" fontId="49" fillId="0" borderId="17" xfId="0" applyFont="1" applyBorder="1" applyAlignment="1">
      <alignment horizontal="left"/>
    </xf>
    <xf numFmtId="0" fontId="29" fillId="0" borderId="68" xfId="0" applyFont="1" applyBorder="1" applyAlignment="1">
      <alignment vertical="top" wrapText="1"/>
    </xf>
    <xf numFmtId="0" fontId="29" fillId="0" borderId="46" xfId="0" applyFont="1" applyBorder="1" applyAlignment="1">
      <alignment vertical="top" wrapText="1"/>
    </xf>
    <xf numFmtId="0" fontId="29" fillId="0" borderId="37" xfId="0" applyFont="1" applyBorder="1" applyAlignment="1">
      <alignment vertical="top" wrapText="1"/>
    </xf>
    <xf numFmtId="0" fontId="29" fillId="0" borderId="36" xfId="0" applyFont="1" applyBorder="1" applyAlignment="1">
      <alignment vertical="top" wrapText="1"/>
    </xf>
    <xf numFmtId="0" fontId="29" fillId="0" borderId="24" xfId="0" applyFont="1" applyBorder="1" applyAlignment="1">
      <alignment vertical="top" wrapText="1"/>
    </xf>
    <xf numFmtId="0" fontId="29" fillId="0" borderId="32" xfId="0" applyFont="1" applyBorder="1" applyAlignment="1">
      <alignment vertical="top" wrapText="1"/>
    </xf>
    <xf numFmtId="0" fontId="27" fillId="0" borderId="13" xfId="0" applyFont="1" applyBorder="1" applyAlignment="1">
      <alignment horizontal="center"/>
    </xf>
    <xf numFmtId="0" fontId="30" fillId="0" borderId="11" xfId="0" applyFont="1" applyBorder="1" applyAlignment="1">
      <alignment horizontal="left"/>
    </xf>
    <xf numFmtId="0" fontId="30" fillId="0" borderId="0" xfId="0" applyFont="1" applyBorder="1" applyAlignment="1">
      <alignment horizontal="left"/>
    </xf>
    <xf numFmtId="0" fontId="30" fillId="0" borderId="19" xfId="0" applyFont="1" applyBorder="1" applyAlignment="1">
      <alignment horizontal="left"/>
    </xf>
    <xf numFmtId="0" fontId="27" fillId="0" borderId="11" xfId="0" applyFont="1" applyBorder="1" applyAlignment="1">
      <alignment horizontal="left" wrapText="1"/>
    </xf>
    <xf numFmtId="0" fontId="27" fillId="0" borderId="0" xfId="0" applyFont="1" applyBorder="1" applyAlignment="1">
      <alignment horizontal="left" wrapText="1"/>
    </xf>
    <xf numFmtId="0" fontId="27" fillId="0" borderId="19" xfId="0" applyFont="1" applyBorder="1" applyAlignment="1">
      <alignment horizontal="left" wrapText="1"/>
    </xf>
    <xf numFmtId="0" fontId="29" fillId="0" borderId="11" xfId="0" applyFont="1" applyBorder="1" applyAlignment="1">
      <alignment horizontal="center" vertical="top" wrapText="1"/>
    </xf>
    <xf numFmtId="0" fontId="29" fillId="0" borderId="0" xfId="0" applyFont="1" applyBorder="1" applyAlignment="1">
      <alignment horizontal="center" vertical="top" wrapText="1"/>
    </xf>
    <xf numFmtId="0" fontId="31" fillId="0" borderId="11" xfId="0" applyFont="1" applyBorder="1" applyAlignment="1">
      <alignment horizontal="left"/>
    </xf>
    <xf numFmtId="0" fontId="31" fillId="0" borderId="0" xfId="0" applyFont="1" applyBorder="1" applyAlignment="1">
      <alignment horizontal="left"/>
    </xf>
    <xf numFmtId="0" fontId="31" fillId="0" borderId="19" xfId="0" applyFont="1" applyBorder="1" applyAlignment="1">
      <alignment horizontal="left"/>
    </xf>
    <xf numFmtId="0" fontId="29" fillId="0" borderId="16" xfId="0" applyFont="1" applyBorder="1" applyAlignment="1">
      <alignment horizontal="center"/>
    </xf>
    <xf numFmtId="0" fontId="29" fillId="0" borderId="18" xfId="0" applyFont="1" applyBorder="1" applyAlignment="1">
      <alignment horizontal="center"/>
    </xf>
    <xf numFmtId="0" fontId="29" fillId="0" borderId="12" xfId="0" applyFont="1" applyBorder="1" applyAlignment="1">
      <alignment horizontal="center"/>
    </xf>
    <xf numFmtId="0" fontId="29" fillId="0" borderId="14" xfId="0" applyFont="1" applyBorder="1" applyAlignment="1">
      <alignment horizontal="center"/>
    </xf>
    <xf numFmtId="0" fontId="27" fillId="0" borderId="14" xfId="0" applyFont="1" applyBorder="1" applyAlignment="1">
      <alignment horizontal="center"/>
    </xf>
    <xf numFmtId="0" fontId="27" fillId="0" borderId="12" xfId="0" applyFont="1" applyBorder="1" applyAlignment="1">
      <alignment horizontal="center"/>
    </xf>
    <xf numFmtId="0" fontId="42" fillId="0" borderId="0" xfId="0" applyFont="1" applyAlignment="1">
      <alignment horizontal="center"/>
    </xf>
    <xf numFmtId="0" fontId="0" fillId="0" borderId="0" xfId="0" applyAlignment="1">
      <alignment horizontal="center"/>
    </xf>
    <xf numFmtId="0" fontId="0" fillId="0" borderId="0" xfId="0" applyAlignment="1" quotePrefix="1">
      <alignment horizontal="center"/>
    </xf>
    <xf numFmtId="0" fontId="23" fillId="0" borderId="0" xfId="0" applyFont="1" applyAlignment="1">
      <alignment horizontal="center"/>
    </xf>
    <xf numFmtId="0" fontId="0" fillId="0" borderId="76" xfId="0" applyBorder="1" applyAlignment="1">
      <alignment horizontal="center"/>
    </xf>
    <xf numFmtId="0" fontId="0" fillId="0" borderId="0" xfId="0" applyAlignment="1">
      <alignment/>
    </xf>
    <xf numFmtId="0" fontId="0" fillId="0" borderId="11" xfId="0" applyBorder="1" applyAlignment="1">
      <alignment horizontal="left"/>
    </xf>
    <xf numFmtId="0" fontId="0" fillId="0" borderId="0" xfId="0" applyBorder="1" applyAlignment="1">
      <alignment horizontal="left"/>
    </xf>
    <xf numFmtId="0" fontId="50" fillId="0" borderId="17" xfId="0" applyFont="1" applyBorder="1" applyAlignment="1">
      <alignment horizontal="left"/>
    </xf>
    <xf numFmtId="0" fontId="0" fillId="0" borderId="15" xfId="0" applyBorder="1" applyAlignment="1">
      <alignment horizontal="left" vertical="center" wrapText="1"/>
    </xf>
    <xf numFmtId="0" fontId="0" fillId="0" borderId="10" xfId="0" applyBorder="1" applyAlignment="1">
      <alignment horizontal="left" vertical="center" wrapText="1"/>
    </xf>
    <xf numFmtId="0" fontId="0" fillId="0" borderId="72" xfId="0" applyBorder="1" applyAlignment="1">
      <alignment horizontal="left" vertical="center" wrapText="1"/>
    </xf>
    <xf numFmtId="0" fontId="0" fillId="0" borderId="35" xfId="0" applyBorder="1" applyAlignment="1">
      <alignment horizontal="left" vertical="center" wrapText="1"/>
    </xf>
    <xf numFmtId="0" fontId="28" fillId="0" borderId="16" xfId="0" applyFont="1" applyBorder="1" applyAlignment="1">
      <alignment horizontal="left" vertical="top" wrapText="1"/>
    </xf>
    <xf numFmtId="0" fontId="28" fillId="0" borderId="17" xfId="0" applyFont="1" applyBorder="1" applyAlignment="1">
      <alignment horizontal="left" vertical="top" wrapText="1"/>
    </xf>
    <xf numFmtId="0" fontId="28" fillId="0" borderId="18" xfId="0" applyFont="1" applyBorder="1" applyAlignment="1">
      <alignment horizontal="left" vertical="top" wrapText="1"/>
    </xf>
    <xf numFmtId="0" fontId="28" fillId="0" borderId="11" xfId="0" applyFont="1" applyBorder="1" applyAlignment="1">
      <alignment horizontal="left" vertical="top" wrapText="1"/>
    </xf>
    <xf numFmtId="0" fontId="28" fillId="0" borderId="0" xfId="0" applyFont="1" applyBorder="1" applyAlignment="1">
      <alignment horizontal="left" vertical="top" wrapText="1"/>
    </xf>
    <xf numFmtId="0" fontId="28" fillId="0" borderId="19" xfId="0" applyFont="1" applyBorder="1" applyAlignment="1">
      <alignment horizontal="left" vertical="top" wrapText="1"/>
    </xf>
    <xf numFmtId="0" fontId="0" fillId="0" borderId="15" xfId="0" applyBorder="1" applyAlignment="1">
      <alignment horizontal="center"/>
    </xf>
    <xf numFmtId="0" fontId="27" fillId="0" borderId="77" xfId="0" applyFont="1" applyBorder="1" applyAlignment="1">
      <alignment horizontal="center" vertical="center" wrapText="1"/>
    </xf>
    <xf numFmtId="0" fontId="27" fillId="0" borderId="78" xfId="0" applyFont="1" applyBorder="1" applyAlignment="1">
      <alignment horizontal="center" vertical="center" wrapText="1"/>
    </xf>
    <xf numFmtId="0" fontId="27" fillId="0" borderId="0" xfId="0" applyFont="1" applyBorder="1" applyAlignment="1">
      <alignment vertical="top" wrapText="1"/>
    </xf>
    <xf numFmtId="0" fontId="27" fillId="0" borderId="19" xfId="0" applyFont="1" applyBorder="1" applyAlignment="1">
      <alignment vertical="top" wrapText="1"/>
    </xf>
    <xf numFmtId="0" fontId="27" fillId="0" borderId="0" xfId="0" applyFont="1" applyBorder="1" applyAlignment="1">
      <alignment horizontal="justify" vertical="center" wrapText="1"/>
    </xf>
    <xf numFmtId="0" fontId="27" fillId="0" borderId="19" xfId="0" applyFont="1" applyBorder="1" applyAlignment="1">
      <alignment horizontal="justify" vertical="center" wrapText="1"/>
    </xf>
    <xf numFmtId="0" fontId="27" fillId="0" borderId="79" xfId="0" applyFont="1" applyBorder="1" applyAlignment="1">
      <alignment horizontal="center" textRotation="90" wrapText="1"/>
    </xf>
    <xf numFmtId="0" fontId="27" fillId="0" borderId="80" xfId="0" applyFont="1" applyBorder="1" applyAlignment="1">
      <alignment horizontal="center" textRotation="90" wrapText="1"/>
    </xf>
    <xf numFmtId="0" fontId="27" fillId="0" borderId="81" xfId="0" applyFont="1" applyBorder="1" applyAlignment="1">
      <alignment horizontal="center" textRotation="90" wrapText="1"/>
    </xf>
    <xf numFmtId="0" fontId="30" fillId="0" borderId="11" xfId="0" applyFont="1" applyBorder="1" applyAlignment="1">
      <alignment horizontal="left" vertical="top" wrapText="1"/>
    </xf>
    <xf numFmtId="0" fontId="30" fillId="0" borderId="0" xfId="0" applyFont="1" applyBorder="1" applyAlignment="1">
      <alignment horizontal="left" vertical="top" wrapText="1"/>
    </xf>
    <xf numFmtId="0" fontId="27" fillId="0" borderId="21" xfId="0" applyFont="1" applyBorder="1" applyAlignment="1">
      <alignment horizontal="center" vertical="center" textRotation="90"/>
    </xf>
    <xf numFmtId="0" fontId="27" fillId="0" borderId="79" xfId="0" applyFont="1" applyBorder="1" applyAlignment="1">
      <alignment horizontal="center" vertical="center" textRotation="90"/>
    </xf>
    <xf numFmtId="0" fontId="49" fillId="0" borderId="11" xfId="0" applyFont="1" applyBorder="1" applyAlignment="1">
      <alignment horizontal="left"/>
    </xf>
    <xf numFmtId="0" fontId="49" fillId="0" borderId="19" xfId="0" applyFont="1" applyBorder="1" applyAlignment="1">
      <alignment horizontal="left"/>
    </xf>
    <xf numFmtId="0" fontId="41" fillId="0" borderId="21" xfId="0" applyFont="1" applyBorder="1" applyAlignment="1">
      <alignment horizontal="center" vertical="center" textRotation="90"/>
    </xf>
    <xf numFmtId="0" fontId="49" fillId="0" borderId="16" xfId="0" applyFont="1" applyBorder="1" applyAlignment="1">
      <alignment horizontal="left"/>
    </xf>
    <xf numFmtId="0" fontId="49" fillId="0" borderId="18" xfId="0" applyFont="1" applyBorder="1" applyAlignment="1">
      <alignment horizontal="left"/>
    </xf>
    <xf numFmtId="0" fontId="32" fillId="0" borderId="0" xfId="0" applyFont="1" applyBorder="1" applyAlignment="1">
      <alignment horizontal="center"/>
    </xf>
    <xf numFmtId="0" fontId="29" fillId="0" borderId="0" xfId="0" applyFont="1" applyBorder="1" applyAlignment="1">
      <alignment horizontal="left"/>
    </xf>
    <xf numFmtId="0" fontId="29" fillId="0" borderId="19" xfId="0" applyFont="1" applyBorder="1" applyAlignment="1">
      <alignment horizontal="left"/>
    </xf>
    <xf numFmtId="0" fontId="41" fillId="0" borderId="82" xfId="0" applyFont="1" applyBorder="1" applyAlignment="1">
      <alignment horizontal="center" vertical="center" textRotation="90"/>
    </xf>
    <xf numFmtId="0" fontId="41" fillId="0" borderId="83" xfId="0" applyFont="1" applyBorder="1" applyAlignment="1">
      <alignment horizontal="center" vertical="center" textRotation="90"/>
    </xf>
    <xf numFmtId="0" fontId="41" fillId="0" borderId="84" xfId="0" applyFont="1" applyBorder="1" applyAlignment="1">
      <alignment horizontal="center" vertical="center" textRotation="90"/>
    </xf>
    <xf numFmtId="0" fontId="29" fillId="0" borderId="11" xfId="0" applyFont="1" applyBorder="1" applyAlignment="1">
      <alignment horizontal="center" vertical="center" wrapText="1"/>
    </xf>
    <xf numFmtId="0" fontId="29" fillId="0" borderId="0" xfId="0" applyFont="1" applyBorder="1" applyAlignment="1">
      <alignment horizontal="center" vertical="center" wrapText="1"/>
    </xf>
    <xf numFmtId="0" fontId="27" fillId="0" borderId="11" xfId="0" applyFont="1" applyBorder="1" applyAlignment="1">
      <alignment horizontal="justify" vertical="center" wrapText="1"/>
    </xf>
    <xf numFmtId="0" fontId="27" fillId="0" borderId="11" xfId="0" applyFont="1" applyBorder="1" applyAlignment="1">
      <alignment horizontal="left" vertical="center" wrapText="1"/>
    </xf>
    <xf numFmtId="0" fontId="23" fillId="0" borderId="11" xfId="0" applyFont="1" applyBorder="1" applyAlignment="1">
      <alignment horizontal="center"/>
    </xf>
    <xf numFmtId="0" fontId="18" fillId="0" borderId="11" xfId="0" applyFont="1" applyBorder="1" applyAlignment="1">
      <alignment horizontal="justify" vertical="center" wrapText="1"/>
    </xf>
    <xf numFmtId="0" fontId="18" fillId="0" borderId="0" xfId="0" applyFont="1" applyBorder="1" applyAlignment="1">
      <alignment horizontal="justify" vertical="center" wrapText="1"/>
    </xf>
    <xf numFmtId="0" fontId="18" fillId="0" borderId="19" xfId="0" applyFont="1" applyBorder="1" applyAlignment="1">
      <alignment horizontal="justify" vertical="center" wrapText="1"/>
    </xf>
    <xf numFmtId="0" fontId="18" fillId="0" borderId="11" xfId="0" applyFont="1" applyBorder="1" applyAlignment="1">
      <alignment horizontal="left"/>
    </xf>
    <xf numFmtId="0" fontId="18" fillId="0" borderId="11" xfId="0" applyFont="1" applyBorder="1" applyAlignment="1">
      <alignment horizontal="justify"/>
    </xf>
    <xf numFmtId="0" fontId="18" fillId="0" borderId="0" xfId="0" applyFont="1" applyBorder="1" applyAlignment="1">
      <alignment horizontal="justify"/>
    </xf>
    <xf numFmtId="0" fontId="18" fillId="0" borderId="19" xfId="0" applyFont="1" applyBorder="1" applyAlignment="1">
      <alignment horizontal="justify"/>
    </xf>
    <xf numFmtId="0" fontId="18" fillId="0" borderId="11" xfId="0" applyFont="1" applyBorder="1" applyAlignment="1">
      <alignment horizontal="justify" vertical="top" wrapText="1"/>
    </xf>
    <xf numFmtId="0" fontId="18" fillId="0" borderId="0" xfId="0" applyFont="1" applyBorder="1" applyAlignment="1">
      <alignment horizontal="justify" vertical="top" wrapText="1"/>
    </xf>
    <xf numFmtId="0" fontId="18" fillId="0" borderId="19" xfId="0" applyFont="1" applyBorder="1" applyAlignment="1">
      <alignment horizontal="justify" vertical="top" wrapText="1"/>
    </xf>
    <xf numFmtId="0" fontId="22" fillId="0" borderId="36" xfId="0" applyFont="1" applyBorder="1" applyAlignment="1">
      <alignment horizontal="center"/>
    </xf>
    <xf numFmtId="0" fontId="22" fillId="0" borderId="24" xfId="0" applyFont="1" applyBorder="1" applyAlignment="1">
      <alignment horizontal="center"/>
    </xf>
    <xf numFmtId="0" fontId="18" fillId="0" borderId="72" xfId="0" applyFont="1" applyBorder="1" applyAlignment="1">
      <alignment horizontal="left"/>
    </xf>
    <xf numFmtId="0" fontId="18" fillId="0" borderId="31" xfId="0" applyFont="1" applyBorder="1" applyAlignment="1">
      <alignment horizontal="left"/>
    </xf>
    <xf numFmtId="0" fontId="18" fillId="0" borderId="40" xfId="0" applyFont="1" applyBorder="1" applyAlignment="1">
      <alignment horizontal="left"/>
    </xf>
    <xf numFmtId="0" fontId="18" fillId="0" borderId="40" xfId="0" applyFont="1" applyBorder="1" applyAlignment="1">
      <alignment/>
    </xf>
    <xf numFmtId="0" fontId="18" fillId="0" borderId="31" xfId="0" applyFont="1" applyBorder="1" applyAlignment="1">
      <alignment/>
    </xf>
    <xf numFmtId="0" fontId="18" fillId="0" borderId="11" xfId="0" applyFont="1" applyBorder="1" applyAlignment="1">
      <alignment horizontal="left" vertical="center" wrapText="1"/>
    </xf>
    <xf numFmtId="0" fontId="18" fillId="0" borderId="24" xfId="0" applyFont="1" applyBorder="1" applyAlignment="1">
      <alignment horizontal="center"/>
    </xf>
    <xf numFmtId="0" fontId="18" fillId="0" borderId="29" xfId="0" applyFont="1" applyBorder="1" applyAlignment="1">
      <alignment horizontal="center"/>
    </xf>
    <xf numFmtId="0" fontId="18" fillId="0" borderId="35" xfId="0" applyFont="1" applyBorder="1" applyAlignment="1">
      <alignment horizontal="left"/>
    </xf>
    <xf numFmtId="0" fontId="18" fillId="0" borderId="30" xfId="0" applyFont="1" applyBorder="1" applyAlignment="1">
      <alignment horizontal="left"/>
    </xf>
    <xf numFmtId="0" fontId="18" fillId="0" borderId="24" xfId="0" applyFont="1" applyBorder="1" applyAlignment="1">
      <alignment horizontal="left"/>
    </xf>
    <xf numFmtId="0" fontId="31" fillId="0" borderId="30" xfId="0" applyFont="1" applyBorder="1" applyAlignment="1">
      <alignment horizontal="left"/>
    </xf>
    <xf numFmtId="0" fontId="31" fillId="0" borderId="24" xfId="0" applyFont="1" applyBorder="1" applyAlignment="1">
      <alignment horizontal="left"/>
    </xf>
    <xf numFmtId="0" fontId="18" fillId="0" borderId="35" xfId="0" applyFont="1" applyBorder="1" applyAlignment="1">
      <alignment/>
    </xf>
    <xf numFmtId="0" fontId="31" fillId="0" borderId="24" xfId="0" applyFont="1" applyBorder="1" applyAlignment="1">
      <alignment horizontal="center"/>
    </xf>
    <xf numFmtId="0" fontId="31" fillId="0" borderId="29" xfId="0" applyFont="1" applyBorder="1" applyAlignment="1">
      <alignment horizontal="center"/>
    </xf>
    <xf numFmtId="0" fontId="0" fillId="0" borderId="24" xfId="0" applyBorder="1" applyAlignment="1">
      <alignment horizontal="center"/>
    </xf>
    <xf numFmtId="0" fontId="0" fillId="0" borderId="32" xfId="0" applyBorder="1" applyAlignment="1">
      <alignment horizontal="center"/>
    </xf>
    <xf numFmtId="0" fontId="0" fillId="0" borderId="46" xfId="0" applyBorder="1" applyAlignment="1">
      <alignment horizontal="center"/>
    </xf>
    <xf numFmtId="0" fontId="0" fillId="0" borderId="37" xfId="0" applyBorder="1" applyAlignment="1">
      <alignment horizontal="center"/>
    </xf>
    <xf numFmtId="0" fontId="0" fillId="0" borderId="68" xfId="0" applyBorder="1" applyAlignment="1">
      <alignment horizontal="center" vertical="center" wrapText="1"/>
    </xf>
    <xf numFmtId="0" fontId="0" fillId="0" borderId="47" xfId="0" applyBorder="1" applyAlignment="1">
      <alignment horizontal="center" vertical="center" wrapText="1"/>
    </xf>
    <xf numFmtId="0" fontId="0" fillId="0" borderId="36" xfId="0" applyBorder="1" applyAlignment="1">
      <alignment horizontal="center" vertical="center" wrapText="1"/>
    </xf>
    <xf numFmtId="0" fontId="0" fillId="0" borderId="29" xfId="0" applyBorder="1" applyAlignment="1">
      <alignment horizontal="center" vertical="center" wrapText="1"/>
    </xf>
    <xf numFmtId="0" fontId="0" fillId="0" borderId="68" xfId="0" applyBorder="1" applyAlignment="1">
      <alignment horizontal="center"/>
    </xf>
    <xf numFmtId="0" fontId="0" fillId="0" borderId="47" xfId="0" applyBorder="1" applyAlignment="1">
      <alignment/>
    </xf>
    <xf numFmtId="0" fontId="0" fillId="0" borderId="45" xfId="0" applyBorder="1" applyAlignment="1">
      <alignment horizontal="center" vertical="center"/>
    </xf>
    <xf numFmtId="0" fontId="0" fillId="0" borderId="47" xfId="0" applyBorder="1" applyAlignment="1">
      <alignment horizontal="center" vertical="center"/>
    </xf>
    <xf numFmtId="0" fontId="0" fillId="0" borderId="36" xfId="0" applyBorder="1" applyAlignment="1">
      <alignment horizontal="center"/>
    </xf>
    <xf numFmtId="0" fontId="0" fillId="0" borderId="11" xfId="0" applyBorder="1" applyAlignment="1">
      <alignment/>
    </xf>
    <xf numFmtId="0" fontId="0" fillId="0" borderId="0" xfId="0" applyBorder="1" applyAlignment="1">
      <alignment/>
    </xf>
    <xf numFmtId="0" fontId="18" fillId="0" borderId="0" xfId="0" applyFont="1" applyAlignment="1">
      <alignment horizontal="justify" vertical="center" wrapText="1"/>
    </xf>
    <xf numFmtId="0" fontId="27" fillId="0" borderId="0" xfId="0" applyFont="1" applyAlignment="1">
      <alignment horizontal="justify" vertical="top" wrapText="1"/>
    </xf>
    <xf numFmtId="0" fontId="0" fillId="0" borderId="0" xfId="0" applyAlignment="1">
      <alignment horizontal="center" vertical="center" wrapText="1"/>
    </xf>
    <xf numFmtId="0" fontId="27" fillId="0" borderId="0" xfId="0" applyFont="1" applyAlignment="1">
      <alignment horizontal="justify" vertical="center" wrapText="1"/>
    </xf>
    <xf numFmtId="0" fontId="0" fillId="0" borderId="0" xfId="0" applyAlignment="1">
      <alignment horizontal="left"/>
    </xf>
    <xf numFmtId="0" fontId="26" fillId="0" borderId="0" xfId="0" applyFont="1" applyAlignment="1">
      <alignment horizontal="center"/>
    </xf>
    <xf numFmtId="0" fontId="20" fillId="0" borderId="0" xfId="0" applyFont="1" applyAlignment="1">
      <alignment horizontal="justify" vertical="top" wrapText="1"/>
    </xf>
    <xf numFmtId="0" fontId="20" fillId="0" borderId="0" xfId="0" applyFont="1" applyBorder="1" applyAlignment="1">
      <alignment horizontal="left" vertical="center" wrapText="1"/>
    </xf>
    <xf numFmtId="0" fontId="0" fillId="0" borderId="0" xfId="0" applyAlignment="1">
      <alignment horizontal="justify" vertical="center" wrapText="1"/>
    </xf>
    <xf numFmtId="0" fontId="20" fillId="0" borderId="0" xfId="0" applyFont="1" applyAlignment="1">
      <alignment horizontal="justify" vertical="center" wrapText="1"/>
    </xf>
    <xf numFmtId="0" fontId="0" fillId="0" borderId="0" xfId="0"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16</xdr:col>
      <xdr:colOff>76200</xdr:colOff>
      <xdr:row>1</xdr:row>
      <xdr:rowOff>38100</xdr:rowOff>
    </xdr:from>
    <xdr:to>
      <xdr:col>18</xdr:col>
      <xdr:colOff>123825</xdr:colOff>
      <xdr:row>6</xdr:row>
      <xdr:rowOff>200025</xdr:rowOff>
    </xdr:to>
    <xdr:pic>
      <xdr:nvPicPr>
        <xdr:cNvPr id="1" name="Picture 33" descr="ramesh"/>
        <xdr:cNvPicPr preferRelativeResize="1">
          <a:picLocks noChangeAspect="1"/>
        </xdr:cNvPicPr>
      </xdr:nvPicPr>
      <xdr:blipFill>
        <a:blip r:embed="rId1"/>
        <a:stretch>
          <a:fillRect/>
        </a:stretch>
      </xdr:blipFill>
      <xdr:spPr>
        <a:xfrm>
          <a:off x="7105650" y="361950"/>
          <a:ext cx="1266825" cy="1685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123825</xdr:colOff>
      <xdr:row>2</xdr:row>
      <xdr:rowOff>9525</xdr:rowOff>
    </xdr:from>
    <xdr:to>
      <xdr:col>13</xdr:col>
      <xdr:colOff>542925</xdr:colOff>
      <xdr:row>3</xdr:row>
      <xdr:rowOff>133350</xdr:rowOff>
    </xdr:to>
    <xdr:sp>
      <xdr:nvSpPr>
        <xdr:cNvPr id="1" name="AutoShape 1"/>
        <xdr:cNvSpPr>
          <a:spLocks/>
        </xdr:cNvSpPr>
      </xdr:nvSpPr>
      <xdr:spPr>
        <a:xfrm>
          <a:off x="1428750" y="285750"/>
          <a:ext cx="3524250" cy="285750"/>
        </a:xfrm>
        <a:prstGeom prst="roundRect">
          <a:avLst/>
        </a:prstGeom>
        <a:solidFill>
          <a:srgbClr val="003300"/>
        </a:solidFill>
        <a:ln w="9525" cmpd="sng">
          <a:solidFill>
            <a:srgbClr val="000000"/>
          </a:solidFill>
          <a:headEnd type="none"/>
          <a:tailEnd type="none"/>
        </a:ln>
      </xdr:spPr>
      <xdr:txBody>
        <a:bodyPr vertOverflow="clip" wrap="square" lIns="36576" tIns="27432" rIns="0" bIns="0"/>
        <a:p>
          <a:pPr algn="l">
            <a:defRPr/>
          </a:pPr>
          <a:r>
            <a:rPr lang="en-US" cap="none" sz="1400" b="1" i="0" u="none" baseline="0">
              <a:solidFill>
                <a:srgbClr val="FFFFFF"/>
              </a:solidFill>
              <a:latin typeface="Arial"/>
              <a:ea typeface="Arial"/>
              <a:cs typeface="Arial"/>
            </a:rPr>
            <a:t>       PENSION FORWARDING LETTER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57</xdr:row>
      <xdr:rowOff>66675</xdr:rowOff>
    </xdr:from>
    <xdr:to>
      <xdr:col>5</xdr:col>
      <xdr:colOff>819150</xdr:colOff>
      <xdr:row>57</xdr:row>
      <xdr:rowOff>342900</xdr:rowOff>
    </xdr:to>
    <xdr:sp>
      <xdr:nvSpPr>
        <xdr:cNvPr id="1" name="AutoShape 1"/>
        <xdr:cNvSpPr>
          <a:spLocks/>
        </xdr:cNvSpPr>
      </xdr:nvSpPr>
      <xdr:spPr>
        <a:xfrm>
          <a:off x="2352675" y="12525375"/>
          <a:ext cx="1581150" cy="276225"/>
        </a:xfrm>
        <a:prstGeom prst="flowChartAlternateProcess">
          <a:avLst/>
        </a:prstGeom>
        <a:solidFill>
          <a:srgbClr val="003300"/>
        </a:solidFill>
        <a:ln w="9525" cmpd="sng">
          <a:solidFill>
            <a:srgbClr val="000000"/>
          </a:solidFill>
          <a:headEnd type="none"/>
          <a:tailEnd type="none"/>
        </a:ln>
      </xdr:spPr>
      <xdr:txBody>
        <a:bodyPr vertOverflow="clip" wrap="square" lIns="36576" tIns="27432" rIns="0" bIns="0"/>
        <a:p>
          <a:pPr algn="l">
            <a:defRPr/>
          </a:pPr>
          <a:r>
            <a:rPr lang="en-US" cap="none" sz="1400" b="1" i="0" u="none" baseline="0">
              <a:solidFill>
                <a:srgbClr val="FFFFFF"/>
              </a:solidFill>
              <a:latin typeface="Arial"/>
              <a:ea typeface="Arial"/>
              <a:cs typeface="Arial"/>
            </a:rPr>
            <a:t>  DECLARATION</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tumedak.org/" TargetMode="External" /><Relationship Id="rId2" Type="http://schemas.openxmlformats.org/officeDocument/2006/relationships/hyperlink" Target="http://www.prtumedak.org/"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9"/>
  </sheetPr>
  <dimension ref="A1:S49"/>
  <sheetViews>
    <sheetView showGridLines="0" tabSelected="1" zoomScalePageLayoutView="0" workbookViewId="0" topLeftCell="A1">
      <selection activeCell="E15" sqref="E15:H17"/>
    </sheetView>
  </sheetViews>
  <sheetFormatPr defaultColWidth="9.140625" defaultRowHeight="12.75"/>
  <cols>
    <col min="1" max="1" width="2.57421875" style="175" customWidth="1"/>
    <col min="2" max="3" width="9.140625" style="175" customWidth="1"/>
    <col min="4" max="4" width="9.421875" style="175" customWidth="1"/>
    <col min="5" max="5" width="17.7109375" style="175" customWidth="1"/>
    <col min="6" max="6" width="16.7109375" style="175" customWidth="1"/>
    <col min="7" max="7" width="15.140625" style="175" customWidth="1"/>
    <col min="8" max="8" width="10.8515625" style="175" customWidth="1"/>
    <col min="9" max="9" width="10.421875" style="175" customWidth="1"/>
    <col min="10" max="10" width="3.00390625" style="175" hidden="1" customWidth="1"/>
    <col min="11" max="11" width="3.421875" style="175" customWidth="1"/>
    <col min="12" max="12" width="0.85546875" style="175" customWidth="1"/>
    <col min="13" max="16" width="0.2890625" style="175" hidden="1" customWidth="1"/>
    <col min="17" max="18" width="9.140625" style="175" customWidth="1"/>
    <col min="19" max="19" width="3.140625" style="175" customWidth="1"/>
    <col min="20" max="16384" width="9.140625" style="175" customWidth="1"/>
  </cols>
  <sheetData>
    <row r="1" spans="1:11" ht="25.5" customHeight="1" thickBot="1" thickTop="1">
      <c r="A1" s="241" t="s">
        <v>512</v>
      </c>
      <c r="B1" s="242"/>
      <c r="C1" s="242"/>
      <c r="D1" s="242"/>
      <c r="E1" s="242"/>
      <c r="F1" s="242"/>
      <c r="G1" s="242"/>
      <c r="H1" s="242"/>
      <c r="I1" s="242"/>
      <c r="J1" s="242"/>
      <c r="K1" s="243"/>
    </row>
    <row r="2" spans="1:19" ht="27" customHeight="1" thickBot="1" thickTop="1">
      <c r="A2" s="229" t="s">
        <v>527</v>
      </c>
      <c r="B2" s="230"/>
      <c r="C2" s="230"/>
      <c r="D2" s="230"/>
      <c r="E2" s="230"/>
      <c r="F2" s="230"/>
      <c r="G2" s="230"/>
      <c r="H2" s="230"/>
      <c r="I2" s="230"/>
      <c r="J2" s="230"/>
      <c r="K2" s="172"/>
      <c r="L2" s="176"/>
      <c r="M2" s="176"/>
      <c r="N2" s="176"/>
      <c r="O2" s="176"/>
      <c r="P2" s="176"/>
      <c r="Q2" s="211"/>
      <c r="R2" s="212"/>
      <c r="S2" s="213"/>
    </row>
    <row r="3" spans="1:19" ht="24.75" customHeight="1" thickBot="1" thickTop="1">
      <c r="A3" s="254"/>
      <c r="B3" s="247" t="s">
        <v>35</v>
      </c>
      <c r="C3" s="247"/>
      <c r="D3" s="247"/>
      <c r="E3" s="247"/>
      <c r="F3" s="246" t="s">
        <v>531</v>
      </c>
      <c r="G3" s="246"/>
      <c r="H3" s="246"/>
      <c r="I3" s="246"/>
      <c r="J3" s="246"/>
      <c r="K3" s="172"/>
      <c r="L3" s="176"/>
      <c r="M3" s="176"/>
      <c r="N3" s="176"/>
      <c r="O3" s="176"/>
      <c r="P3" s="176"/>
      <c r="Q3" s="214"/>
      <c r="R3" s="215"/>
      <c r="S3" s="216"/>
    </row>
    <row r="4" spans="1:19" ht="24.75" customHeight="1" thickBot="1" thickTop="1">
      <c r="A4" s="254"/>
      <c r="B4" s="248" t="s">
        <v>271</v>
      </c>
      <c r="C4" s="248"/>
      <c r="D4" s="248"/>
      <c r="E4" s="248"/>
      <c r="F4" s="246" t="s">
        <v>532</v>
      </c>
      <c r="G4" s="246"/>
      <c r="H4" s="246"/>
      <c r="I4" s="246"/>
      <c r="J4" s="246"/>
      <c r="K4" s="172"/>
      <c r="L4" s="176"/>
      <c r="M4" s="176"/>
      <c r="N4" s="176"/>
      <c r="O4" s="176"/>
      <c r="P4" s="176"/>
      <c r="Q4" s="214"/>
      <c r="R4" s="215"/>
      <c r="S4" s="216"/>
    </row>
    <row r="5" spans="1:19" ht="24" customHeight="1" thickBot="1" thickTop="1">
      <c r="A5" s="254"/>
      <c r="B5" s="247" t="s">
        <v>170</v>
      </c>
      <c r="C5" s="247"/>
      <c r="D5" s="246" t="s">
        <v>545</v>
      </c>
      <c r="E5" s="246"/>
      <c r="F5" s="246"/>
      <c r="G5" s="208"/>
      <c r="H5" s="209"/>
      <c r="I5" s="210"/>
      <c r="J5" s="177"/>
      <c r="K5" s="172"/>
      <c r="L5" s="176"/>
      <c r="M5" s="176"/>
      <c r="N5" s="176"/>
      <c r="O5" s="176"/>
      <c r="P5" s="176"/>
      <c r="Q5" s="214"/>
      <c r="R5" s="215"/>
      <c r="S5" s="216"/>
    </row>
    <row r="6" spans="1:19" ht="19.5" customHeight="1" thickBot="1" thickTop="1">
      <c r="A6" s="254"/>
      <c r="B6" s="221" t="s">
        <v>272</v>
      </c>
      <c r="C6" s="221"/>
      <c r="D6" s="221"/>
      <c r="E6" s="220" t="s">
        <v>533</v>
      </c>
      <c r="F6" s="220"/>
      <c r="G6" s="220"/>
      <c r="H6" s="220"/>
      <c r="I6" s="220"/>
      <c r="J6" s="220"/>
      <c r="K6" s="172"/>
      <c r="L6" s="176"/>
      <c r="M6" s="176"/>
      <c r="N6" s="176"/>
      <c r="O6" s="179" t="s">
        <v>136</v>
      </c>
      <c r="P6" s="176"/>
      <c r="Q6" s="214"/>
      <c r="R6" s="215"/>
      <c r="S6" s="216"/>
    </row>
    <row r="7" spans="1:19" ht="23.25" customHeight="1" thickBot="1" thickTop="1">
      <c r="A7" s="254"/>
      <c r="B7" s="221" t="s">
        <v>15</v>
      </c>
      <c r="C7" s="221"/>
      <c r="D7" s="180"/>
      <c r="E7" s="181"/>
      <c r="F7" s="180"/>
      <c r="G7" s="236"/>
      <c r="H7" s="236"/>
      <c r="I7" s="236"/>
      <c r="J7" s="236"/>
      <c r="K7" s="172"/>
      <c r="L7" s="176"/>
      <c r="M7" s="176"/>
      <c r="N7" s="176">
        <f>INDEX(functiones!C2:C72,functiones!D1)</f>
        <v>1953</v>
      </c>
      <c r="O7" s="179" t="str">
        <f>CONCATENATE(functiones!B1,O6,functiones!C1,O6,data!N7)</f>
        <v>10.6.1953</v>
      </c>
      <c r="P7" s="176"/>
      <c r="Q7" s="217"/>
      <c r="R7" s="218"/>
      <c r="S7" s="219"/>
    </row>
    <row r="8" spans="1:19" ht="24" customHeight="1" thickBot="1" thickTop="1">
      <c r="A8" s="254"/>
      <c r="B8" s="221" t="s">
        <v>390</v>
      </c>
      <c r="C8" s="221"/>
      <c r="D8" s="221"/>
      <c r="E8" s="221"/>
      <c r="F8" s="181"/>
      <c r="G8" s="181"/>
      <c r="H8" s="180"/>
      <c r="I8" s="181"/>
      <c r="J8" s="180"/>
      <c r="K8" s="172"/>
      <c r="L8" s="182"/>
      <c r="M8" s="182"/>
      <c r="N8" s="182">
        <f>INDEX(functiones!G2:G52,functiones!H1)</f>
        <v>1984</v>
      </c>
      <c r="O8" s="183" t="str">
        <f>CONCATENATE(functiones!F1,data!O6,functiones!G1,data!O6,N8)</f>
        <v>27.6.1984</v>
      </c>
      <c r="P8" s="182"/>
      <c r="Q8" s="259" t="s">
        <v>529</v>
      </c>
      <c r="R8" s="260"/>
      <c r="S8" s="261"/>
    </row>
    <row r="9" spans="1:19" ht="23.25" customHeight="1" thickBot="1" thickTop="1">
      <c r="A9" s="254"/>
      <c r="B9" s="221" t="s">
        <v>273</v>
      </c>
      <c r="C9" s="221"/>
      <c r="D9" s="221"/>
      <c r="E9" s="221"/>
      <c r="F9" s="181"/>
      <c r="G9" s="181"/>
      <c r="H9" s="180"/>
      <c r="I9" s="181"/>
      <c r="J9" s="180"/>
      <c r="K9" s="172"/>
      <c r="N9" s="175">
        <f>INDEX(functiones!J2:J72,functiones!K2)</f>
        <v>2011</v>
      </c>
      <c r="O9" s="184" t="str">
        <f>CONCATENATE(functiones!J1,data!O6,functiones!K1,data!O6,data!N9)</f>
        <v>30.6.2011</v>
      </c>
      <c r="Q9" s="262">
        <v>9989663755</v>
      </c>
      <c r="R9" s="263"/>
      <c r="S9" s="264"/>
    </row>
    <row r="10" spans="1:15" ht="23.25" customHeight="1" thickBot="1" thickTop="1">
      <c r="A10" s="254"/>
      <c r="B10" s="238" t="s">
        <v>521</v>
      </c>
      <c r="C10" s="239"/>
      <c r="D10" s="239"/>
      <c r="E10" s="239"/>
      <c r="F10" s="239"/>
      <c r="G10" s="239"/>
      <c r="H10" s="239"/>
      <c r="I10" s="239"/>
      <c r="J10" s="185"/>
      <c r="K10" s="172"/>
      <c r="O10" s="184"/>
    </row>
    <row r="11" spans="1:11" ht="21" customHeight="1" thickBot="1" thickTop="1">
      <c r="A11" s="254"/>
      <c r="B11" s="221" t="s">
        <v>274</v>
      </c>
      <c r="C11" s="221"/>
      <c r="D11" s="186"/>
      <c r="E11" s="186"/>
      <c r="F11" s="178" t="s">
        <v>238</v>
      </c>
      <c r="G11" s="166">
        <v>29.96</v>
      </c>
      <c r="H11" s="171" t="s">
        <v>245</v>
      </c>
      <c r="I11" s="223">
        <v>30</v>
      </c>
      <c r="J11" s="223"/>
      <c r="K11" s="172"/>
    </row>
    <row r="12" spans="1:16" ht="22.5" customHeight="1" thickBot="1" thickTop="1">
      <c r="A12" s="254"/>
      <c r="B12" s="221" t="s">
        <v>275</v>
      </c>
      <c r="C12" s="221"/>
      <c r="D12" s="187"/>
      <c r="E12" s="187"/>
      <c r="F12" s="178" t="s">
        <v>457</v>
      </c>
      <c r="G12" s="163">
        <v>60</v>
      </c>
      <c r="H12" s="171" t="s">
        <v>458</v>
      </c>
      <c r="I12" s="222">
        <v>0</v>
      </c>
      <c r="J12" s="222"/>
      <c r="K12" s="172"/>
      <c r="N12" s="175">
        <f>functiones!J1</f>
        <v>30</v>
      </c>
      <c r="O12" s="175">
        <f>functiones!K1</f>
        <v>6</v>
      </c>
      <c r="P12" s="175">
        <f>functiones!K3</f>
        <v>2011</v>
      </c>
    </row>
    <row r="13" spans="1:11" ht="22.5" customHeight="1" thickBot="1" thickTop="1">
      <c r="A13" s="254"/>
      <c r="B13" s="171" t="s">
        <v>513</v>
      </c>
      <c r="C13" s="162">
        <v>0</v>
      </c>
      <c r="D13" s="188" t="s">
        <v>517</v>
      </c>
      <c r="E13" s="166">
        <v>75</v>
      </c>
      <c r="F13" s="188" t="s">
        <v>515</v>
      </c>
      <c r="G13" s="163">
        <v>95</v>
      </c>
      <c r="H13" s="188" t="s">
        <v>520</v>
      </c>
      <c r="I13" s="163">
        <v>0</v>
      </c>
      <c r="J13" s="173"/>
      <c r="K13" s="172"/>
    </row>
    <row r="14" spans="1:11" ht="31.5" customHeight="1" thickBot="1" thickTop="1">
      <c r="A14" s="254"/>
      <c r="B14" s="240" t="s">
        <v>375</v>
      </c>
      <c r="C14" s="240"/>
      <c r="D14" s="240"/>
      <c r="E14" s="240"/>
      <c r="F14" s="173" t="s">
        <v>392</v>
      </c>
      <c r="G14" s="222" t="s">
        <v>535</v>
      </c>
      <c r="H14" s="222"/>
      <c r="I14" s="222"/>
      <c r="J14" s="189"/>
      <c r="K14" s="172"/>
    </row>
    <row r="15" spans="1:16" ht="22.5" customHeight="1" thickBot="1" thickTop="1">
      <c r="A15" s="254"/>
      <c r="B15" s="221" t="s">
        <v>404</v>
      </c>
      <c r="C15" s="221"/>
      <c r="D15" s="221"/>
      <c r="E15" s="277" t="s">
        <v>534</v>
      </c>
      <c r="F15" s="277"/>
      <c r="G15" s="277"/>
      <c r="H15" s="277"/>
      <c r="I15" s="278" t="s">
        <v>528</v>
      </c>
      <c r="J15" s="185"/>
      <c r="K15" s="172"/>
      <c r="N15" s="175">
        <f>functiones!F1</f>
        <v>27</v>
      </c>
      <c r="O15" s="175">
        <f>functiones!G1</f>
        <v>6</v>
      </c>
      <c r="P15" s="175">
        <f>functiones!K4</f>
        <v>1984</v>
      </c>
    </row>
    <row r="16" spans="1:11" ht="21.75" customHeight="1" thickBot="1" thickTop="1">
      <c r="A16" s="254"/>
      <c r="B16" s="221"/>
      <c r="C16" s="221"/>
      <c r="D16" s="221"/>
      <c r="E16" s="277"/>
      <c r="F16" s="277"/>
      <c r="G16" s="277"/>
      <c r="H16" s="277"/>
      <c r="I16" s="278"/>
      <c r="J16" s="185"/>
      <c r="K16" s="172"/>
    </row>
    <row r="17" spans="1:16" ht="25.5" customHeight="1" thickBot="1" thickTop="1">
      <c r="A17" s="254"/>
      <c r="B17" s="221"/>
      <c r="C17" s="221"/>
      <c r="D17" s="221"/>
      <c r="E17" s="277"/>
      <c r="F17" s="277"/>
      <c r="G17" s="277"/>
      <c r="H17" s="277"/>
      <c r="I17" s="278"/>
      <c r="J17" s="185"/>
      <c r="K17" s="172"/>
      <c r="N17" s="175">
        <f>DOB!B6</f>
        <v>3</v>
      </c>
      <c r="O17" s="175">
        <f>DOB!C6</f>
        <v>0</v>
      </c>
      <c r="P17" s="175">
        <f>DOB!D6</f>
        <v>27</v>
      </c>
    </row>
    <row r="18" spans="1:16" ht="13.5" customHeight="1" thickBot="1" thickTop="1">
      <c r="A18" s="254"/>
      <c r="B18" s="221" t="s">
        <v>246</v>
      </c>
      <c r="C18" s="221"/>
      <c r="D18" s="221"/>
      <c r="E18" s="252" t="s">
        <v>534</v>
      </c>
      <c r="F18" s="252"/>
      <c r="G18" s="252"/>
      <c r="H18" s="252"/>
      <c r="I18" s="278"/>
      <c r="J18" s="185"/>
      <c r="K18" s="172"/>
      <c r="P18" s="175">
        <v>33</v>
      </c>
    </row>
    <row r="19" spans="1:11" ht="13.5" customHeight="1" thickBot="1" thickTop="1">
      <c r="A19" s="254"/>
      <c r="B19" s="221"/>
      <c r="C19" s="221"/>
      <c r="D19" s="221"/>
      <c r="E19" s="252"/>
      <c r="F19" s="252"/>
      <c r="G19" s="252"/>
      <c r="H19" s="252"/>
      <c r="I19" s="278"/>
      <c r="J19" s="185"/>
      <c r="K19" s="172"/>
    </row>
    <row r="20" spans="1:11" ht="15.75" customHeight="1" thickBot="1" thickTop="1">
      <c r="A20" s="254"/>
      <c r="B20" s="221"/>
      <c r="C20" s="221"/>
      <c r="D20" s="221"/>
      <c r="E20" s="252"/>
      <c r="F20" s="252"/>
      <c r="G20" s="252"/>
      <c r="H20" s="252"/>
      <c r="I20" s="278"/>
      <c r="J20" s="185"/>
      <c r="K20" s="172"/>
    </row>
    <row r="21" spans="1:11" ht="17.25" customHeight="1" thickBot="1" thickTop="1">
      <c r="A21" s="254"/>
      <c r="B21" s="221"/>
      <c r="C21" s="221"/>
      <c r="D21" s="221"/>
      <c r="E21" s="252"/>
      <c r="F21" s="252"/>
      <c r="G21" s="252"/>
      <c r="H21" s="252"/>
      <c r="I21" s="278"/>
      <c r="J21" s="185"/>
      <c r="K21" s="172"/>
    </row>
    <row r="22" spans="1:11" ht="9" customHeight="1" hidden="1" thickBot="1">
      <c r="A22" s="254"/>
      <c r="B22" s="221"/>
      <c r="C22" s="221"/>
      <c r="D22" s="221"/>
      <c r="E22" s="190"/>
      <c r="F22" s="190"/>
      <c r="G22" s="190"/>
      <c r="H22" s="190"/>
      <c r="I22" s="278"/>
      <c r="J22" s="185"/>
      <c r="K22" s="172"/>
    </row>
    <row r="23" spans="1:11" ht="30.75" customHeight="1" thickBot="1" thickTop="1">
      <c r="A23" s="254"/>
      <c r="B23" s="221" t="s">
        <v>247</v>
      </c>
      <c r="C23" s="221"/>
      <c r="D23" s="221"/>
      <c r="E23" s="253" t="s">
        <v>249</v>
      </c>
      <c r="F23" s="253"/>
      <c r="G23" s="253"/>
      <c r="H23" s="253"/>
      <c r="I23" s="278"/>
      <c r="J23" s="185"/>
      <c r="K23" s="172"/>
    </row>
    <row r="24" spans="1:11" ht="30" customHeight="1" thickBot="1" thickTop="1">
      <c r="A24" s="254"/>
      <c r="B24" s="221" t="s">
        <v>252</v>
      </c>
      <c r="C24" s="221"/>
      <c r="D24" s="221"/>
      <c r="E24" s="252" t="s">
        <v>535</v>
      </c>
      <c r="F24" s="252"/>
      <c r="G24" s="252"/>
      <c r="H24" s="252"/>
      <c r="I24" s="278"/>
      <c r="J24" s="185"/>
      <c r="K24" s="172"/>
    </row>
    <row r="25" spans="1:11" ht="29.25" customHeight="1" thickBot="1" thickTop="1">
      <c r="A25" s="254"/>
      <c r="B25" s="221" t="s">
        <v>253</v>
      </c>
      <c r="C25" s="221"/>
      <c r="D25" s="221"/>
      <c r="E25" s="252">
        <v>123456465</v>
      </c>
      <c r="F25" s="252"/>
      <c r="G25" s="252"/>
      <c r="H25" s="252"/>
      <c r="I25" s="278"/>
      <c r="J25" s="185"/>
      <c r="K25" s="172"/>
    </row>
    <row r="26" spans="1:11" ht="24.75" customHeight="1" thickBot="1" thickTop="1">
      <c r="A26" s="254"/>
      <c r="B26" s="227" t="s">
        <v>472</v>
      </c>
      <c r="C26" s="228"/>
      <c r="D26" s="228"/>
      <c r="E26" s="228"/>
      <c r="F26" s="228"/>
      <c r="G26" s="228"/>
      <c r="H26" s="228"/>
      <c r="I26" s="278"/>
      <c r="J26" s="185"/>
      <c r="K26" s="172"/>
    </row>
    <row r="27" spans="1:11" ht="16.5" customHeight="1" thickBot="1" thickTop="1">
      <c r="A27" s="254"/>
      <c r="B27" s="221" t="s">
        <v>384</v>
      </c>
      <c r="C27" s="221"/>
      <c r="D27" s="221"/>
      <c r="E27" s="255" t="s">
        <v>536</v>
      </c>
      <c r="F27" s="255"/>
      <c r="G27" s="255"/>
      <c r="H27" s="255"/>
      <c r="I27" s="278"/>
      <c r="J27" s="191"/>
      <c r="K27" s="172"/>
    </row>
    <row r="28" spans="1:11" ht="18.75" customHeight="1" thickBot="1" thickTop="1">
      <c r="A28" s="172"/>
      <c r="B28" s="221"/>
      <c r="C28" s="221"/>
      <c r="D28" s="221"/>
      <c r="E28" s="255"/>
      <c r="F28" s="255"/>
      <c r="G28" s="255"/>
      <c r="H28" s="255"/>
      <c r="I28" s="278"/>
      <c r="K28" s="172"/>
    </row>
    <row r="29" spans="1:11" ht="20.25" customHeight="1" thickBot="1" thickTop="1">
      <c r="A29" s="172"/>
      <c r="B29" s="221" t="s">
        <v>385</v>
      </c>
      <c r="C29" s="221"/>
      <c r="D29" s="221"/>
      <c r="E29" s="221"/>
      <c r="F29" s="226" t="s">
        <v>387</v>
      </c>
      <c r="G29" s="226"/>
      <c r="H29" s="226"/>
      <c r="I29" s="278"/>
      <c r="K29" s="172"/>
    </row>
    <row r="30" spans="1:11" ht="20.25" customHeight="1" thickBot="1" thickTop="1">
      <c r="A30" s="172"/>
      <c r="B30" s="221" t="s">
        <v>37</v>
      </c>
      <c r="C30" s="221"/>
      <c r="D30" s="163">
        <v>45</v>
      </c>
      <c r="E30" s="189" t="s">
        <v>388</v>
      </c>
      <c r="F30" s="236"/>
      <c r="G30" s="236"/>
      <c r="H30" s="236"/>
      <c r="I30" s="278"/>
      <c r="K30" s="172"/>
    </row>
    <row r="31" spans="1:11" ht="20.25" customHeight="1" thickBot="1" thickTop="1">
      <c r="A31" s="172"/>
      <c r="B31" s="221" t="s">
        <v>386</v>
      </c>
      <c r="C31" s="221"/>
      <c r="D31" s="221"/>
      <c r="E31" s="221"/>
      <c r="F31" s="226" t="s">
        <v>389</v>
      </c>
      <c r="G31" s="226"/>
      <c r="H31" s="226"/>
      <c r="I31" s="278"/>
      <c r="K31" s="172"/>
    </row>
    <row r="32" spans="1:11" ht="20.25" customHeight="1" thickBot="1" thickTop="1">
      <c r="A32" s="172"/>
      <c r="B32" s="227" t="s">
        <v>393</v>
      </c>
      <c r="C32" s="227"/>
      <c r="D32" s="227"/>
      <c r="E32" s="227"/>
      <c r="F32" s="227"/>
      <c r="G32" s="227"/>
      <c r="H32" s="227"/>
      <c r="I32" s="227"/>
      <c r="K32" s="172"/>
    </row>
    <row r="33" spans="1:11" ht="42.75" customHeight="1" thickBot="1" thickTop="1">
      <c r="A33" s="172"/>
      <c r="B33" s="224" t="s">
        <v>394</v>
      </c>
      <c r="C33" s="224"/>
      <c r="D33" s="224"/>
      <c r="E33" s="170" t="s">
        <v>15</v>
      </c>
      <c r="F33" s="170" t="s">
        <v>395</v>
      </c>
      <c r="G33" s="192" t="s">
        <v>397</v>
      </c>
      <c r="H33" s="224" t="s">
        <v>396</v>
      </c>
      <c r="I33" s="224"/>
      <c r="K33" s="172"/>
    </row>
    <row r="34" spans="1:11" ht="18.75" customHeight="1" thickBot="1" thickTop="1">
      <c r="A34" s="172"/>
      <c r="B34" s="225" t="s">
        <v>537</v>
      </c>
      <c r="C34" s="226"/>
      <c r="D34" s="226"/>
      <c r="E34" s="169" t="s">
        <v>538</v>
      </c>
      <c r="F34" s="167" t="s">
        <v>398</v>
      </c>
      <c r="G34" s="167" t="s">
        <v>400</v>
      </c>
      <c r="H34" s="279" t="s">
        <v>234</v>
      </c>
      <c r="I34" s="265"/>
      <c r="K34" s="172"/>
    </row>
    <row r="35" spans="1:11" ht="18.75" customHeight="1" thickBot="1" thickTop="1">
      <c r="A35" s="172"/>
      <c r="B35" s="237" t="s">
        <v>539</v>
      </c>
      <c r="C35" s="237"/>
      <c r="D35" s="237"/>
      <c r="E35" s="169" t="s">
        <v>540</v>
      </c>
      <c r="F35" s="168" t="s">
        <v>526</v>
      </c>
      <c r="G35" s="167" t="s">
        <v>508</v>
      </c>
      <c r="H35" s="279" t="s">
        <v>399</v>
      </c>
      <c r="I35" s="265"/>
      <c r="K35" s="172"/>
    </row>
    <row r="36" spans="1:11" ht="18.75" customHeight="1" thickBot="1" thickTop="1">
      <c r="A36" s="172"/>
      <c r="B36" s="237" t="s">
        <v>541</v>
      </c>
      <c r="C36" s="237"/>
      <c r="D36" s="237"/>
      <c r="E36" s="169" t="s">
        <v>542</v>
      </c>
      <c r="F36" s="168" t="s">
        <v>526</v>
      </c>
      <c r="G36" s="168" t="s">
        <v>508</v>
      </c>
      <c r="H36" s="279" t="s">
        <v>399</v>
      </c>
      <c r="I36" s="265"/>
      <c r="K36" s="172"/>
    </row>
    <row r="37" spans="1:11" ht="18.75" customHeight="1" thickBot="1" thickTop="1">
      <c r="A37" s="172"/>
      <c r="B37" s="226" t="s">
        <v>136</v>
      </c>
      <c r="C37" s="226"/>
      <c r="D37" s="226"/>
      <c r="E37" s="168" t="s">
        <v>136</v>
      </c>
      <c r="F37" s="168" t="s">
        <v>136</v>
      </c>
      <c r="G37" s="168" t="s">
        <v>136</v>
      </c>
      <c r="H37" s="265" t="s">
        <v>136</v>
      </c>
      <c r="I37" s="265"/>
      <c r="K37" s="172"/>
    </row>
    <row r="38" spans="1:11" ht="18.75" customHeight="1" thickBot="1" thickTop="1">
      <c r="A38" s="172"/>
      <c r="B38" s="226" t="s">
        <v>136</v>
      </c>
      <c r="C38" s="226"/>
      <c r="D38" s="226"/>
      <c r="E38" s="168" t="s">
        <v>136</v>
      </c>
      <c r="F38" s="168" t="s">
        <v>136</v>
      </c>
      <c r="G38" s="168" t="s">
        <v>136</v>
      </c>
      <c r="H38" s="265" t="s">
        <v>136</v>
      </c>
      <c r="I38" s="265"/>
      <c r="K38" s="172"/>
    </row>
    <row r="39" spans="1:11" ht="25.5" customHeight="1" thickBot="1" thickTop="1">
      <c r="A39" s="172"/>
      <c r="B39" s="227" t="s">
        <v>469</v>
      </c>
      <c r="C39" s="228"/>
      <c r="D39" s="228"/>
      <c r="E39" s="228"/>
      <c r="F39" s="228"/>
      <c r="G39" s="228"/>
      <c r="H39" s="228"/>
      <c r="I39" s="228"/>
      <c r="K39" s="172"/>
    </row>
    <row r="40" spans="1:11" ht="21.75" customHeight="1" thickBot="1" thickTop="1">
      <c r="A40" s="172"/>
      <c r="B40" s="266" t="s">
        <v>470</v>
      </c>
      <c r="C40" s="267"/>
      <c r="D40" s="268"/>
      <c r="E40" s="269" t="s">
        <v>544</v>
      </c>
      <c r="F40" s="270"/>
      <c r="G40" s="271"/>
      <c r="H40" s="215"/>
      <c r="I40" s="215"/>
      <c r="K40" s="172"/>
    </row>
    <row r="41" spans="1:11" ht="15" thickTop="1">
      <c r="A41" s="172"/>
      <c r="B41" s="244"/>
      <c r="C41" s="244"/>
      <c r="D41" s="244"/>
      <c r="E41" s="272"/>
      <c r="F41" s="273"/>
      <c r="G41" s="271"/>
      <c r="H41" s="244"/>
      <c r="I41" s="244"/>
      <c r="K41" s="172"/>
    </row>
    <row r="42" spans="1:11" ht="14.25">
      <c r="A42" s="172"/>
      <c r="B42" s="244"/>
      <c r="C42" s="244"/>
      <c r="D42" s="244"/>
      <c r="E42" s="272"/>
      <c r="F42" s="273"/>
      <c r="G42" s="271"/>
      <c r="H42" s="244"/>
      <c r="I42" s="244"/>
      <c r="K42" s="172"/>
    </row>
    <row r="43" spans="1:11" ht="15" thickBot="1">
      <c r="A43" s="172"/>
      <c r="B43" s="244"/>
      <c r="C43" s="244"/>
      <c r="D43" s="244"/>
      <c r="E43" s="274"/>
      <c r="F43" s="275"/>
      <c r="G43" s="276"/>
      <c r="H43" s="244"/>
      <c r="I43" s="244"/>
      <c r="K43" s="172"/>
    </row>
    <row r="44" spans="1:11" ht="15.75" thickBot="1" thickTop="1">
      <c r="A44" s="172"/>
      <c r="B44" s="244"/>
      <c r="C44" s="244"/>
      <c r="D44" s="244"/>
      <c r="E44" s="245"/>
      <c r="F44" s="245"/>
      <c r="G44" s="245"/>
      <c r="H44" s="244"/>
      <c r="I44" s="244"/>
      <c r="K44" s="172"/>
    </row>
    <row r="45" spans="1:11" ht="27.75" customHeight="1" thickBot="1" thickTop="1">
      <c r="A45" s="172"/>
      <c r="B45" s="231" t="s">
        <v>476</v>
      </c>
      <c r="C45" s="232"/>
      <c r="D45" s="232"/>
      <c r="E45" s="232"/>
      <c r="F45" s="233" t="s">
        <v>543</v>
      </c>
      <c r="G45" s="234"/>
      <c r="H45" s="234"/>
      <c r="I45" s="235"/>
      <c r="K45" s="172"/>
    </row>
    <row r="46" spans="1:11" ht="21" customHeight="1" thickBot="1" thickTop="1">
      <c r="A46" s="172"/>
      <c r="B46" s="174"/>
      <c r="C46" s="174"/>
      <c r="D46" s="174"/>
      <c r="E46" s="174"/>
      <c r="F46" s="249" t="s">
        <v>546</v>
      </c>
      <c r="G46" s="250"/>
      <c r="H46" s="250"/>
      <c r="I46" s="251"/>
      <c r="K46" s="172"/>
    </row>
    <row r="47" spans="1:11" ht="11.25" customHeight="1" thickTop="1">
      <c r="A47" s="172"/>
      <c r="B47" s="174"/>
      <c r="C47" s="174"/>
      <c r="D47" s="174"/>
      <c r="E47" s="174"/>
      <c r="F47" s="174"/>
      <c r="G47" s="174"/>
      <c r="H47" s="174"/>
      <c r="I47" s="174"/>
      <c r="K47" s="172"/>
    </row>
    <row r="48" spans="1:11" ht="15" thickBot="1">
      <c r="A48" s="172"/>
      <c r="B48" s="172"/>
      <c r="C48" s="172"/>
      <c r="D48" s="172"/>
      <c r="E48" s="172"/>
      <c r="F48" s="172"/>
      <c r="G48" s="172"/>
      <c r="H48" s="172"/>
      <c r="I48" s="172"/>
      <c r="J48" s="172"/>
      <c r="K48" s="172"/>
    </row>
    <row r="49" spans="1:11" ht="21.75" thickBot="1" thickTop="1">
      <c r="A49" s="256" t="s">
        <v>527</v>
      </c>
      <c r="B49" s="257"/>
      <c r="C49" s="257"/>
      <c r="D49" s="257"/>
      <c r="E49" s="257"/>
      <c r="F49" s="257"/>
      <c r="G49" s="257"/>
      <c r="H49" s="257"/>
      <c r="I49" s="257"/>
      <c r="J49" s="257"/>
      <c r="K49" s="258"/>
    </row>
    <row r="50" ht="15" thickTop="1"/>
  </sheetData>
  <sheetProtection password="92FA" sheet="1" objects="1" scenarios="1"/>
  <mergeCells count="69">
    <mergeCell ref="H35:I35"/>
    <mergeCell ref="H36:I36"/>
    <mergeCell ref="A49:K49"/>
    <mergeCell ref="Q8:S8"/>
    <mergeCell ref="Q9:S9"/>
    <mergeCell ref="H37:I37"/>
    <mergeCell ref="B40:D40"/>
    <mergeCell ref="E40:G43"/>
    <mergeCell ref="B37:D37"/>
    <mergeCell ref="G14:I14"/>
    <mergeCell ref="E15:H17"/>
    <mergeCell ref="I15:I31"/>
    <mergeCell ref="B12:C12"/>
    <mergeCell ref="A3:A27"/>
    <mergeCell ref="B11:C11"/>
    <mergeCell ref="F3:J3"/>
    <mergeCell ref="B3:E3"/>
    <mergeCell ref="F4:J4"/>
    <mergeCell ref="B27:D28"/>
    <mergeCell ref="E27:H28"/>
    <mergeCell ref="B4:E4"/>
    <mergeCell ref="G7:J7"/>
    <mergeCell ref="F46:I46"/>
    <mergeCell ref="E18:H21"/>
    <mergeCell ref="B18:D22"/>
    <mergeCell ref="E25:H25"/>
    <mergeCell ref="E24:H24"/>
    <mergeCell ref="B15:D17"/>
    <mergeCell ref="E23:H23"/>
    <mergeCell ref="B9:E9"/>
    <mergeCell ref="B14:E14"/>
    <mergeCell ref="A1:K1"/>
    <mergeCell ref="B39:I39"/>
    <mergeCell ref="B41:D44"/>
    <mergeCell ref="H40:I44"/>
    <mergeCell ref="E44:G44"/>
    <mergeCell ref="B32:I32"/>
    <mergeCell ref="D5:F5"/>
    <mergeCell ref="B23:D23"/>
    <mergeCell ref="B5:C5"/>
    <mergeCell ref="B45:E45"/>
    <mergeCell ref="F45:I45"/>
    <mergeCell ref="F30:H30"/>
    <mergeCell ref="B29:E29"/>
    <mergeCell ref="B30:C30"/>
    <mergeCell ref="B31:E31"/>
    <mergeCell ref="B36:D36"/>
    <mergeCell ref="B38:D38"/>
    <mergeCell ref="H38:I38"/>
    <mergeCell ref="B35:D35"/>
    <mergeCell ref="B33:D33"/>
    <mergeCell ref="H33:I33"/>
    <mergeCell ref="B34:D34"/>
    <mergeCell ref="B24:D24"/>
    <mergeCell ref="F29:H29"/>
    <mergeCell ref="B25:D25"/>
    <mergeCell ref="B26:H26"/>
    <mergeCell ref="F31:H31"/>
    <mergeCell ref="H34:I34"/>
    <mergeCell ref="G5:I5"/>
    <mergeCell ref="Q2:S7"/>
    <mergeCell ref="E6:J6"/>
    <mergeCell ref="B6:D6"/>
    <mergeCell ref="I12:J12"/>
    <mergeCell ref="I11:J11"/>
    <mergeCell ref="A2:J2"/>
    <mergeCell ref="B8:E8"/>
    <mergeCell ref="B7:C7"/>
    <mergeCell ref="B10:I10"/>
  </mergeCells>
  <hyperlinks>
    <hyperlink ref="A49" r:id="rId1" display="www.prtumedak.org"/>
    <hyperlink ref="A2" r:id="rId2" display="www.prtumedak.org"/>
  </hyperlinks>
  <printOptions/>
  <pageMargins left="0.75" right="0.75" top="1" bottom="1" header="0.5" footer="0.5"/>
  <pageSetup horizontalDpi="300" verticalDpi="300" orientation="portrait" r:id="rId5"/>
  <drawing r:id="rId4"/>
  <legacyDrawing r:id="rId3"/>
</worksheet>
</file>

<file path=xl/worksheets/sheet10.xml><?xml version="1.0" encoding="utf-8"?>
<worksheet xmlns="http://schemas.openxmlformats.org/spreadsheetml/2006/main" xmlns:r="http://schemas.openxmlformats.org/officeDocument/2006/relationships">
  <dimension ref="A2:J69"/>
  <sheetViews>
    <sheetView showGridLines="0" zoomScalePageLayoutView="0" workbookViewId="0" topLeftCell="A22">
      <selection activeCell="B39" sqref="B39"/>
    </sheetView>
  </sheetViews>
  <sheetFormatPr defaultColWidth="9.140625" defaultRowHeight="12.75"/>
  <cols>
    <col min="1" max="1" width="8.8515625" style="0" customWidth="1"/>
    <col min="10" max="10" width="10.7109375" style="0" customWidth="1"/>
  </cols>
  <sheetData>
    <row r="1" ht="13.5" thickBot="1"/>
    <row r="2" spans="1:10" ht="18">
      <c r="A2" s="311" t="s">
        <v>317</v>
      </c>
      <c r="B2" s="312"/>
      <c r="C2" s="312"/>
      <c r="D2" s="312"/>
      <c r="E2" s="312"/>
      <c r="F2" s="312"/>
      <c r="G2" s="312"/>
      <c r="H2" s="312"/>
      <c r="I2" s="312"/>
      <c r="J2" s="313"/>
    </row>
    <row r="3" spans="1:10" ht="18">
      <c r="A3" s="298" t="s">
        <v>318</v>
      </c>
      <c r="B3" s="299"/>
      <c r="C3" s="299"/>
      <c r="D3" s="299"/>
      <c r="E3" s="299"/>
      <c r="F3" s="299"/>
      <c r="G3" s="299"/>
      <c r="H3" s="299"/>
      <c r="I3" s="299"/>
      <c r="J3" s="300"/>
    </row>
    <row r="4" spans="1:10" ht="12.75">
      <c r="A4" s="34"/>
      <c r="B4" s="35"/>
      <c r="C4" s="35"/>
      <c r="D4" s="35"/>
      <c r="E4" s="35"/>
      <c r="F4" s="35"/>
      <c r="G4" s="35"/>
      <c r="H4" s="35"/>
      <c r="I4" s="35"/>
      <c r="J4" s="36"/>
    </row>
    <row r="5" spans="1:10" ht="12.75">
      <c r="A5" s="34"/>
      <c r="B5" s="35"/>
      <c r="C5" s="35"/>
      <c r="D5" s="35"/>
      <c r="E5" s="35"/>
      <c r="F5" s="35"/>
      <c r="G5" s="35"/>
      <c r="H5" s="35"/>
      <c r="I5" s="35"/>
      <c r="J5" s="36"/>
    </row>
    <row r="6" spans="1:10" ht="15.75">
      <c r="A6" s="88" t="s">
        <v>92</v>
      </c>
      <c r="B6" s="35"/>
      <c r="C6" s="35"/>
      <c r="D6" s="35"/>
      <c r="E6" s="35"/>
      <c r="F6" s="35"/>
      <c r="G6" s="35"/>
      <c r="H6" s="35"/>
      <c r="I6" s="35"/>
      <c r="J6" s="36"/>
    </row>
    <row r="7" spans="1:10" ht="12.75" customHeight="1">
      <c r="A7" s="590" t="str">
        <f>data!E40</f>
        <v>The Mandal Educational Officer,                                                         M.P.Tekmal,                                                                             Dist.Medak</v>
      </c>
      <c r="B7" s="514"/>
      <c r="C7" s="514"/>
      <c r="D7" s="514"/>
      <c r="E7" s="35"/>
      <c r="F7" s="35"/>
      <c r="G7" s="35"/>
      <c r="H7" s="35"/>
      <c r="I7" s="35"/>
      <c r="J7" s="36"/>
    </row>
    <row r="8" spans="1:10" ht="12.75">
      <c r="A8" s="590"/>
      <c r="B8" s="514"/>
      <c r="C8" s="514"/>
      <c r="D8" s="514"/>
      <c r="E8" s="35"/>
      <c r="F8" s="35"/>
      <c r="G8" s="35"/>
      <c r="H8" s="35"/>
      <c r="I8" s="35"/>
      <c r="J8" s="36"/>
    </row>
    <row r="9" spans="1:10" ht="12.75">
      <c r="A9" s="590"/>
      <c r="B9" s="514"/>
      <c r="C9" s="514"/>
      <c r="D9" s="514"/>
      <c r="E9" s="35"/>
      <c r="F9" s="35"/>
      <c r="G9" s="35"/>
      <c r="H9" s="35"/>
      <c r="I9" s="35"/>
      <c r="J9" s="36"/>
    </row>
    <row r="10" spans="1:10" ht="12.75">
      <c r="A10" s="590"/>
      <c r="B10" s="514"/>
      <c r="C10" s="514"/>
      <c r="D10" s="514"/>
      <c r="E10" s="35"/>
      <c r="F10" s="35"/>
      <c r="G10" s="35"/>
      <c r="H10" s="35"/>
      <c r="I10" s="35"/>
      <c r="J10" s="36"/>
    </row>
    <row r="11" spans="1:10" ht="12.75">
      <c r="A11" s="587" t="s">
        <v>319</v>
      </c>
      <c r="B11" s="588"/>
      <c r="C11" s="588"/>
      <c r="D11" s="35"/>
      <c r="E11" s="35"/>
      <c r="F11" s="35"/>
      <c r="G11" s="35"/>
      <c r="H11" s="35"/>
      <c r="I11" s="35"/>
      <c r="J11" s="36"/>
    </row>
    <row r="12" spans="1:10" ht="12.75">
      <c r="A12" s="34"/>
      <c r="B12" s="35"/>
      <c r="C12" s="35"/>
      <c r="D12" s="35"/>
      <c r="E12" s="35"/>
      <c r="F12" s="35"/>
      <c r="G12" s="35"/>
      <c r="H12" s="35"/>
      <c r="I12" s="35"/>
      <c r="J12" s="36"/>
    </row>
    <row r="13" spans="1:10" ht="12.75">
      <c r="A13" s="34"/>
      <c r="B13" s="35"/>
      <c r="C13" s="35"/>
      <c r="D13" s="35"/>
      <c r="E13" s="35"/>
      <c r="F13" s="35"/>
      <c r="G13" s="35"/>
      <c r="H13" s="35"/>
      <c r="I13" s="35"/>
      <c r="J13" s="36"/>
    </row>
    <row r="14" spans="1:10" ht="15.75">
      <c r="A14" s="80" t="s">
        <v>279</v>
      </c>
      <c r="B14" s="81"/>
      <c r="C14" s="81"/>
      <c r="D14" s="81"/>
      <c r="E14" s="81"/>
      <c r="F14" s="35"/>
      <c r="G14" s="35"/>
      <c r="H14" s="35"/>
      <c r="I14" s="35"/>
      <c r="J14" s="36"/>
    </row>
    <row r="15" spans="1:10" ht="15.75">
      <c r="A15" s="80" t="s">
        <v>315</v>
      </c>
      <c r="B15" s="81"/>
      <c r="C15" s="81"/>
      <c r="D15" s="81"/>
      <c r="E15" s="81"/>
      <c r="F15" s="35"/>
      <c r="G15" s="35"/>
      <c r="H15" s="35"/>
      <c r="I15" s="35"/>
      <c r="J15" s="36"/>
    </row>
    <row r="16" spans="1:10" ht="15.75">
      <c r="A16" s="80" t="s">
        <v>281</v>
      </c>
      <c r="B16" s="81"/>
      <c r="C16" s="81"/>
      <c r="D16" s="81"/>
      <c r="E16" s="81"/>
      <c r="F16" s="35"/>
      <c r="G16" s="35"/>
      <c r="H16" s="35"/>
      <c r="I16" s="35"/>
      <c r="J16" s="36"/>
    </row>
    <row r="17" spans="1:10" ht="15.75">
      <c r="A17" s="80" t="s">
        <v>282</v>
      </c>
      <c r="B17" s="81"/>
      <c r="C17" s="81"/>
      <c r="D17" s="81"/>
      <c r="E17" s="81"/>
      <c r="F17" s="35"/>
      <c r="G17" s="35"/>
      <c r="H17" s="35"/>
      <c r="I17" s="35"/>
      <c r="J17" s="36"/>
    </row>
    <row r="18" spans="1:10" ht="12.75">
      <c r="A18" s="34"/>
      <c r="B18" s="35"/>
      <c r="C18" s="35"/>
      <c r="D18" s="35"/>
      <c r="E18" s="35"/>
      <c r="F18" s="35"/>
      <c r="G18" s="35"/>
      <c r="H18" s="35"/>
      <c r="I18" s="35"/>
      <c r="J18" s="36"/>
    </row>
    <row r="19" spans="1:10" ht="15" customHeight="1">
      <c r="A19" s="589" t="str">
        <f>CONCATENATE("              ",certificates!C105)</f>
        <v>              Sub:    Pension -- Sanction Pension and Other Retiring Benefits in respect of   Sri.B.Narsimlu       Designation SGT  Regarding.</v>
      </c>
      <c r="B19" s="567"/>
      <c r="C19" s="567"/>
      <c r="D19" s="567"/>
      <c r="E19" s="567"/>
      <c r="F19" s="567"/>
      <c r="G19" s="567"/>
      <c r="H19" s="567"/>
      <c r="I19" s="567"/>
      <c r="J19" s="568"/>
    </row>
    <row r="20" spans="1:10" ht="15" customHeight="1">
      <c r="A20" s="589"/>
      <c r="B20" s="567"/>
      <c r="C20" s="567"/>
      <c r="D20" s="567"/>
      <c r="E20" s="567"/>
      <c r="F20" s="567"/>
      <c r="G20" s="567"/>
      <c r="H20" s="567"/>
      <c r="I20" s="567"/>
      <c r="J20" s="568"/>
    </row>
    <row r="21" spans="1:10" ht="15" customHeight="1">
      <c r="A21" s="589"/>
      <c r="B21" s="567"/>
      <c r="C21" s="567"/>
      <c r="D21" s="567"/>
      <c r="E21" s="567"/>
      <c r="F21" s="567"/>
      <c r="G21" s="567"/>
      <c r="H21" s="567"/>
      <c r="I21" s="567"/>
      <c r="J21" s="568"/>
    </row>
    <row r="22" spans="1:10" ht="12.75">
      <c r="A22" s="34"/>
      <c r="B22" s="35"/>
      <c r="C22" s="35"/>
      <c r="D22" s="35"/>
      <c r="E22" s="35"/>
      <c r="F22" s="35"/>
      <c r="G22" s="35"/>
      <c r="H22" s="35"/>
      <c r="I22" s="35"/>
      <c r="J22" s="36"/>
    </row>
    <row r="23" spans="1:10" ht="12.75">
      <c r="A23" s="34"/>
      <c r="B23" s="35"/>
      <c r="C23" s="35"/>
      <c r="D23" s="35"/>
      <c r="E23" s="35"/>
      <c r="F23" s="35"/>
      <c r="G23" s="35"/>
      <c r="H23" s="35"/>
      <c r="I23" s="35"/>
      <c r="J23" s="36"/>
    </row>
    <row r="24" spans="1:10" ht="15" customHeight="1">
      <c r="A24" s="589" t="str">
        <f>CONCATENATE("                           ",certificates!D97,data!F3,data!D5)</f>
        <v>                           I am to inform you that Pension / Family Pension appicable form ofSri.B.NarsimluSGT</v>
      </c>
      <c r="B24" s="567"/>
      <c r="C24" s="567"/>
      <c r="D24" s="567"/>
      <c r="E24" s="567"/>
      <c r="F24" s="567"/>
      <c r="G24" s="567"/>
      <c r="H24" s="567"/>
      <c r="I24" s="567"/>
      <c r="J24" s="568"/>
    </row>
    <row r="25" spans="1:10" ht="26.25" customHeight="1">
      <c r="A25" s="529" t="s">
        <v>373</v>
      </c>
      <c r="B25" s="510"/>
      <c r="C25" s="510"/>
      <c r="D25" s="510"/>
      <c r="E25" s="510"/>
      <c r="F25" s="510"/>
      <c r="G25" s="510"/>
      <c r="H25" s="510"/>
      <c r="I25" s="510"/>
      <c r="J25" s="511"/>
    </row>
    <row r="26" spans="1:10" ht="12.75" customHeight="1">
      <c r="A26" s="509"/>
      <c r="B26" s="510"/>
      <c r="C26" s="510"/>
      <c r="D26" s="510"/>
      <c r="E26" s="510"/>
      <c r="F26" s="510"/>
      <c r="G26" s="510"/>
      <c r="H26" s="510"/>
      <c r="I26" s="510"/>
      <c r="J26" s="511"/>
    </row>
    <row r="27" spans="1:10" ht="12.75" customHeight="1">
      <c r="A27" s="509"/>
      <c r="B27" s="510"/>
      <c r="C27" s="510"/>
      <c r="D27" s="510"/>
      <c r="E27" s="510"/>
      <c r="F27" s="510"/>
      <c r="G27" s="510"/>
      <c r="H27" s="510"/>
      <c r="I27" s="510"/>
      <c r="J27" s="511"/>
    </row>
    <row r="28" spans="1:10" ht="12.75" customHeight="1">
      <c r="A28" s="509"/>
      <c r="B28" s="510"/>
      <c r="C28" s="510"/>
      <c r="D28" s="510"/>
      <c r="E28" s="510"/>
      <c r="F28" s="510"/>
      <c r="G28" s="510"/>
      <c r="H28" s="510"/>
      <c r="I28" s="510"/>
      <c r="J28" s="511"/>
    </row>
    <row r="29" spans="1:10" ht="12.75" customHeight="1">
      <c r="A29" s="509"/>
      <c r="B29" s="510"/>
      <c r="C29" s="510"/>
      <c r="D29" s="510"/>
      <c r="E29" s="510"/>
      <c r="F29" s="510"/>
      <c r="G29" s="510"/>
      <c r="H29" s="510"/>
      <c r="I29" s="510"/>
      <c r="J29" s="511"/>
    </row>
    <row r="30" spans="1:10" ht="12.75" customHeight="1">
      <c r="A30" s="509"/>
      <c r="B30" s="510"/>
      <c r="C30" s="510"/>
      <c r="D30" s="510"/>
      <c r="E30" s="510"/>
      <c r="F30" s="510"/>
      <c r="G30" s="510"/>
      <c r="H30" s="510"/>
      <c r="I30" s="510"/>
      <c r="J30" s="511"/>
    </row>
    <row r="31" spans="1:10" ht="12.75" customHeight="1">
      <c r="A31" s="509"/>
      <c r="B31" s="510"/>
      <c r="C31" s="510"/>
      <c r="D31" s="510"/>
      <c r="E31" s="510"/>
      <c r="F31" s="510"/>
      <c r="G31" s="510"/>
      <c r="H31" s="510"/>
      <c r="I31" s="510"/>
      <c r="J31" s="511"/>
    </row>
    <row r="32" spans="1:10" ht="12.75" customHeight="1">
      <c r="A32" s="509"/>
      <c r="B32" s="510"/>
      <c r="C32" s="510"/>
      <c r="D32" s="510"/>
      <c r="E32" s="510"/>
      <c r="F32" s="510"/>
      <c r="G32" s="510"/>
      <c r="H32" s="510"/>
      <c r="I32" s="510"/>
      <c r="J32" s="511"/>
    </row>
    <row r="33" spans="1:10" ht="12.75" customHeight="1">
      <c r="A33" s="509"/>
      <c r="B33" s="510"/>
      <c r="C33" s="510"/>
      <c r="D33" s="510"/>
      <c r="E33" s="510"/>
      <c r="F33" s="510"/>
      <c r="G33" s="510"/>
      <c r="H33" s="510"/>
      <c r="I33" s="510"/>
      <c r="J33" s="511"/>
    </row>
    <row r="34" spans="1:10" ht="12.75" customHeight="1">
      <c r="A34" s="509"/>
      <c r="B34" s="510"/>
      <c r="C34" s="510"/>
      <c r="D34" s="510"/>
      <c r="E34" s="510"/>
      <c r="F34" s="510"/>
      <c r="G34" s="510"/>
      <c r="H34" s="510"/>
      <c r="I34" s="510"/>
      <c r="J34" s="511"/>
    </row>
    <row r="35" spans="1:10" ht="12.75" customHeight="1">
      <c r="A35" s="509"/>
      <c r="B35" s="510"/>
      <c r="C35" s="510"/>
      <c r="D35" s="510"/>
      <c r="E35" s="510"/>
      <c r="F35" s="510"/>
      <c r="G35" s="510"/>
      <c r="H35" s="510"/>
      <c r="I35" s="510"/>
      <c r="J35" s="511"/>
    </row>
    <row r="36" spans="1:10" ht="21.75" customHeight="1">
      <c r="A36" s="509"/>
      <c r="B36" s="510"/>
      <c r="C36" s="510"/>
      <c r="D36" s="510"/>
      <c r="E36" s="510"/>
      <c r="F36" s="510"/>
      <c r="G36" s="510"/>
      <c r="H36" s="510"/>
      <c r="I36" s="510"/>
      <c r="J36" s="511"/>
    </row>
    <row r="37" spans="1:10" ht="12.75">
      <c r="A37" s="34"/>
      <c r="B37" s="35"/>
      <c r="C37" s="35"/>
      <c r="D37" s="35"/>
      <c r="E37" s="35"/>
      <c r="F37" s="35"/>
      <c r="G37" s="35"/>
      <c r="H37" s="35"/>
      <c r="I37" s="35"/>
      <c r="J37" s="36"/>
    </row>
    <row r="38" spans="1:10" ht="12.75">
      <c r="A38" s="34"/>
      <c r="B38" s="35"/>
      <c r="C38" s="35"/>
      <c r="D38" s="35"/>
      <c r="E38" s="35"/>
      <c r="F38" s="35"/>
      <c r="G38" s="35"/>
      <c r="H38" s="35"/>
      <c r="I38" s="35"/>
      <c r="J38" s="36"/>
    </row>
    <row r="39" spans="1:10" ht="15">
      <c r="A39" s="42" t="s">
        <v>320</v>
      </c>
      <c r="B39" s="41"/>
      <c r="C39" s="41"/>
      <c r="D39" s="35"/>
      <c r="E39" s="35"/>
      <c r="F39" s="35"/>
      <c r="G39" s="35"/>
      <c r="H39" s="35"/>
      <c r="I39" s="35"/>
      <c r="J39" s="36"/>
    </row>
    <row r="40" spans="1:10" ht="15">
      <c r="A40" s="27" t="s">
        <v>321</v>
      </c>
      <c r="B40" s="35"/>
      <c r="C40" s="35"/>
      <c r="D40" s="35"/>
      <c r="E40" s="35"/>
      <c r="F40" s="35"/>
      <c r="G40" s="35"/>
      <c r="H40" s="35"/>
      <c r="I40" s="35"/>
      <c r="J40" s="36"/>
    </row>
    <row r="41" spans="1:10" ht="12.75">
      <c r="A41" s="34"/>
      <c r="B41" s="35"/>
      <c r="C41" s="35"/>
      <c r="D41" s="35"/>
      <c r="E41" s="35"/>
      <c r="F41" s="35"/>
      <c r="G41" s="35"/>
      <c r="H41" s="35"/>
      <c r="I41" s="35"/>
      <c r="J41" s="36"/>
    </row>
    <row r="42" spans="1:10" ht="15">
      <c r="A42" s="34"/>
      <c r="B42" s="35"/>
      <c r="C42" s="35"/>
      <c r="D42" s="35"/>
      <c r="E42" s="35"/>
      <c r="F42" s="35"/>
      <c r="G42" s="387" t="s">
        <v>322</v>
      </c>
      <c r="H42" s="387"/>
      <c r="I42" s="387"/>
      <c r="J42" s="36"/>
    </row>
    <row r="43" spans="1:10" ht="12.75">
      <c r="A43" s="34"/>
      <c r="B43" s="35"/>
      <c r="C43" s="35"/>
      <c r="D43" s="35"/>
      <c r="E43" s="35"/>
      <c r="F43" s="35"/>
      <c r="G43" s="35"/>
      <c r="H43" s="35"/>
      <c r="I43" s="35"/>
      <c r="J43" s="36"/>
    </row>
    <row r="44" spans="1:10" ht="12.75">
      <c r="A44" s="34"/>
      <c r="B44" s="35"/>
      <c r="C44" s="35"/>
      <c r="D44" s="35"/>
      <c r="E44" s="35"/>
      <c r="F44" s="35"/>
      <c r="G44" s="35"/>
      <c r="H44" s="35"/>
      <c r="I44" s="35"/>
      <c r="J44" s="36"/>
    </row>
    <row r="45" spans="1:10" ht="13.5" thickBot="1">
      <c r="A45" s="77"/>
      <c r="B45" s="86"/>
      <c r="C45" s="86"/>
      <c r="D45" s="86"/>
      <c r="E45" s="86"/>
      <c r="F45" s="86"/>
      <c r="G45" s="86"/>
      <c r="H45" s="86"/>
      <c r="I45" s="86"/>
      <c r="J45" s="87"/>
    </row>
    <row r="46" spans="1:10" ht="12.75">
      <c r="A46" s="579" t="s">
        <v>525</v>
      </c>
      <c r="B46" s="518"/>
      <c r="C46" s="518"/>
      <c r="D46" s="518"/>
      <c r="E46" s="518"/>
      <c r="F46" s="518"/>
      <c r="G46" s="518"/>
      <c r="H46" s="518"/>
      <c r="I46" s="580"/>
      <c r="J46" s="24"/>
    </row>
    <row r="47" spans="1:10" ht="12.75">
      <c r="A47" s="24"/>
      <c r="B47" s="24"/>
      <c r="C47" s="24"/>
      <c r="D47" s="24"/>
      <c r="E47" s="24"/>
      <c r="F47" s="24"/>
      <c r="G47" s="24"/>
      <c r="H47" s="24"/>
      <c r="I47" s="24"/>
      <c r="J47" s="24"/>
    </row>
    <row r="48" spans="1:10" ht="12.75">
      <c r="A48" s="24"/>
      <c r="B48" s="24"/>
      <c r="C48" s="24"/>
      <c r="D48" s="24"/>
      <c r="E48" s="24"/>
      <c r="F48" s="24"/>
      <c r="G48" s="24"/>
      <c r="H48" s="24"/>
      <c r="I48" s="24"/>
      <c r="J48" s="24"/>
    </row>
    <row r="49" spans="1:10" ht="12.75">
      <c r="A49" s="24"/>
      <c r="B49" s="24"/>
      <c r="C49" s="24"/>
      <c r="D49" s="24"/>
      <c r="E49" s="24"/>
      <c r="F49" s="24"/>
      <c r="G49" s="24"/>
      <c r="H49" s="24"/>
      <c r="I49" s="24"/>
      <c r="J49" s="24"/>
    </row>
    <row r="50" spans="1:10" ht="12.75">
      <c r="A50" s="24"/>
      <c r="B50" s="24"/>
      <c r="C50" s="24"/>
      <c r="D50" s="24"/>
      <c r="E50" s="24"/>
      <c r="F50" s="24"/>
      <c r="G50" s="24"/>
      <c r="H50" s="24"/>
      <c r="I50" s="24"/>
      <c r="J50" s="24"/>
    </row>
    <row r="51" spans="1:10" ht="12.75">
      <c r="A51" s="24"/>
      <c r="B51" s="24"/>
      <c r="C51" s="24"/>
      <c r="D51" s="24"/>
      <c r="E51" s="24"/>
      <c r="F51" s="24"/>
      <c r="G51" s="24"/>
      <c r="H51" s="24"/>
      <c r="I51" s="24"/>
      <c r="J51" s="24"/>
    </row>
    <row r="52" spans="1:10" ht="12.75">
      <c r="A52" s="24"/>
      <c r="B52" s="24"/>
      <c r="C52" s="24"/>
      <c r="D52" s="24"/>
      <c r="E52" s="24"/>
      <c r="F52" s="24"/>
      <c r="G52" s="24"/>
      <c r="H52" s="24"/>
      <c r="I52" s="24"/>
      <c r="J52" s="24"/>
    </row>
    <row r="53" spans="1:10" ht="12.75">
      <c r="A53" s="24"/>
      <c r="B53" s="24"/>
      <c r="C53" s="24"/>
      <c r="D53" s="24"/>
      <c r="E53" s="24"/>
      <c r="F53" s="24"/>
      <c r="G53" s="24"/>
      <c r="H53" s="24"/>
      <c r="I53" s="24"/>
      <c r="J53" s="24"/>
    </row>
    <row r="54" spans="1:10" ht="12.75">
      <c r="A54" s="24"/>
      <c r="B54" s="24"/>
      <c r="C54" s="24"/>
      <c r="D54" s="24"/>
      <c r="E54" s="24"/>
      <c r="F54" s="24"/>
      <c r="G54" s="24"/>
      <c r="H54" s="24"/>
      <c r="I54" s="24"/>
      <c r="J54" s="24"/>
    </row>
    <row r="55" spans="1:10" ht="12.75">
      <c r="A55" s="24"/>
      <c r="B55" s="24"/>
      <c r="C55" s="24"/>
      <c r="D55" s="24"/>
      <c r="E55" s="24"/>
      <c r="F55" s="24"/>
      <c r="G55" s="24"/>
      <c r="H55" s="24"/>
      <c r="I55" s="24"/>
      <c r="J55" s="24"/>
    </row>
    <row r="56" spans="1:10" ht="12.75">
      <c r="A56" s="24"/>
      <c r="B56" s="24"/>
      <c r="C56" s="24"/>
      <c r="D56" s="24"/>
      <c r="E56" s="24"/>
      <c r="F56" s="24"/>
      <c r="G56" s="24"/>
      <c r="H56" s="24"/>
      <c r="I56" s="24"/>
      <c r="J56" s="24"/>
    </row>
    <row r="57" spans="1:10" ht="12.75">
      <c r="A57" s="24"/>
      <c r="B57" s="24"/>
      <c r="C57" s="24"/>
      <c r="D57" s="24"/>
      <c r="E57" s="24"/>
      <c r="F57" s="24"/>
      <c r="G57" s="24"/>
      <c r="H57" s="24"/>
      <c r="I57" s="24"/>
      <c r="J57" s="24"/>
    </row>
    <row r="58" spans="1:10" ht="12.75">
      <c r="A58" s="24"/>
      <c r="B58" s="24"/>
      <c r="C58" s="24"/>
      <c r="D58" s="24"/>
      <c r="E58" s="24"/>
      <c r="F58" s="24"/>
      <c r="G58" s="24"/>
      <c r="H58" s="24"/>
      <c r="I58" s="24"/>
      <c r="J58" s="24"/>
    </row>
    <row r="59" spans="1:10" ht="12.75">
      <c r="A59" s="24"/>
      <c r="B59" s="24"/>
      <c r="C59" s="24"/>
      <c r="D59" s="24"/>
      <c r="E59" s="24"/>
      <c r="F59" s="24"/>
      <c r="G59" s="24"/>
      <c r="H59" s="24"/>
      <c r="I59" s="24"/>
      <c r="J59" s="24"/>
    </row>
    <row r="60" spans="1:10" ht="12.75">
      <c r="A60" s="24"/>
      <c r="B60" s="24"/>
      <c r="C60" s="24"/>
      <c r="D60" s="24"/>
      <c r="E60" s="24"/>
      <c r="F60" s="24"/>
      <c r="G60" s="24"/>
      <c r="H60" s="24"/>
      <c r="I60" s="24"/>
      <c r="J60" s="24"/>
    </row>
    <row r="61" spans="1:10" ht="12.75">
      <c r="A61" s="24"/>
      <c r="B61" s="24"/>
      <c r="C61" s="24"/>
      <c r="D61" s="24"/>
      <c r="E61" s="24"/>
      <c r="F61" s="24"/>
      <c r="G61" s="24"/>
      <c r="H61" s="24"/>
      <c r="I61" s="24"/>
      <c r="J61" s="24"/>
    </row>
    <row r="62" spans="1:10" ht="12.75">
      <c r="A62" s="24"/>
      <c r="B62" s="24"/>
      <c r="C62" s="24"/>
      <c r="D62" s="24"/>
      <c r="E62" s="24"/>
      <c r="F62" s="24"/>
      <c r="G62" s="24"/>
      <c r="H62" s="24"/>
      <c r="I62" s="24"/>
      <c r="J62" s="24"/>
    </row>
    <row r="63" spans="1:10" ht="12.75">
      <c r="A63" s="24"/>
      <c r="B63" s="24"/>
      <c r="C63" s="24"/>
      <c r="D63" s="24"/>
      <c r="E63" s="24"/>
      <c r="F63" s="24"/>
      <c r="G63" s="24"/>
      <c r="H63" s="24"/>
      <c r="I63" s="24"/>
      <c r="J63" s="24"/>
    </row>
    <row r="64" spans="1:10" ht="12.75">
      <c r="A64" s="24"/>
      <c r="B64" s="24"/>
      <c r="C64" s="24"/>
      <c r="D64" s="24"/>
      <c r="E64" s="24"/>
      <c r="F64" s="24"/>
      <c r="G64" s="24"/>
      <c r="H64" s="24"/>
      <c r="I64" s="24"/>
      <c r="J64" s="24"/>
    </row>
    <row r="65" spans="1:10" ht="12.75">
      <c r="A65" s="24"/>
      <c r="B65" s="24"/>
      <c r="C65" s="24"/>
      <c r="D65" s="24"/>
      <c r="E65" s="24"/>
      <c r="F65" s="24"/>
      <c r="G65" s="24"/>
      <c r="H65" s="24"/>
      <c r="I65" s="24"/>
      <c r="J65" s="24"/>
    </row>
    <row r="66" spans="1:10" ht="12.75">
      <c r="A66" s="24"/>
      <c r="B66" s="24"/>
      <c r="C66" s="24"/>
      <c r="D66" s="24"/>
      <c r="E66" s="24"/>
      <c r="F66" s="24"/>
      <c r="G66" s="24"/>
      <c r="H66" s="24"/>
      <c r="I66" s="24"/>
      <c r="J66" s="24"/>
    </row>
    <row r="67" spans="1:10" ht="12.75">
      <c r="A67" s="24"/>
      <c r="B67" s="24"/>
      <c r="C67" s="24"/>
      <c r="D67" s="24"/>
      <c r="E67" s="24"/>
      <c r="F67" s="24"/>
      <c r="G67" s="24"/>
      <c r="H67" s="24"/>
      <c r="I67" s="24"/>
      <c r="J67" s="24"/>
    </row>
    <row r="68" spans="1:10" ht="12.75">
      <c r="A68" s="24"/>
      <c r="B68" s="24"/>
      <c r="C68" s="24"/>
      <c r="D68" s="24"/>
      <c r="E68" s="24"/>
      <c r="F68" s="24"/>
      <c r="G68" s="24"/>
      <c r="H68" s="24"/>
      <c r="I68" s="24"/>
      <c r="J68" s="24"/>
    </row>
    <row r="69" spans="1:10" ht="12.75">
      <c r="A69" s="24"/>
      <c r="B69" s="24"/>
      <c r="C69" s="24"/>
      <c r="D69" s="24"/>
      <c r="E69" s="24"/>
      <c r="F69" s="24"/>
      <c r="G69" s="24"/>
      <c r="H69" s="24"/>
      <c r="I69" s="24"/>
      <c r="J69" s="24"/>
    </row>
  </sheetData>
  <sheetProtection password="C71F" sheet="1"/>
  <mergeCells count="9">
    <mergeCell ref="A46:I46"/>
    <mergeCell ref="A25:J36"/>
    <mergeCell ref="G42:I42"/>
    <mergeCell ref="A2:J2"/>
    <mergeCell ref="A3:J3"/>
    <mergeCell ref="A11:C11"/>
    <mergeCell ref="A24:J24"/>
    <mergeCell ref="A19:J21"/>
    <mergeCell ref="A7:D10"/>
  </mergeCells>
  <printOptions/>
  <pageMargins left="0.75" right="0.5" top="1" bottom="1" header="0.5" footer="0.5"/>
  <pageSetup horizontalDpi="300" verticalDpi="300" orientation="portrait" paperSize="5" r:id="rId1"/>
</worksheet>
</file>

<file path=xl/worksheets/sheet11.xml><?xml version="1.0" encoding="utf-8"?>
<worksheet xmlns="http://schemas.openxmlformats.org/spreadsheetml/2006/main" xmlns:r="http://schemas.openxmlformats.org/officeDocument/2006/relationships">
  <sheetPr codeName="Sheet6"/>
  <dimension ref="A1:K56"/>
  <sheetViews>
    <sheetView showGridLines="0" zoomScalePageLayoutView="0" workbookViewId="0" topLeftCell="A10">
      <selection activeCell="D17" sqref="D17:E17"/>
    </sheetView>
  </sheetViews>
  <sheetFormatPr defaultColWidth="9.140625" defaultRowHeight="12.75"/>
  <cols>
    <col min="1" max="1" width="14.140625" style="0" customWidth="1"/>
    <col min="3" max="3" width="2.8515625" style="0" customWidth="1"/>
    <col min="5" max="5" width="5.00390625" style="0" customWidth="1"/>
    <col min="7" max="7" width="7.421875" style="0" customWidth="1"/>
    <col min="8" max="8" width="2.57421875" style="0" customWidth="1"/>
    <col min="9" max="9" width="11.00390625" style="0" customWidth="1"/>
    <col min="10" max="10" width="4.28125" style="0" customWidth="1"/>
    <col min="11" max="11" width="12.421875" style="0" customWidth="1"/>
  </cols>
  <sheetData>
    <row r="1" spans="1:11" ht="12.75">
      <c r="A1" s="123"/>
      <c r="B1" s="124"/>
      <c r="C1" s="124"/>
      <c r="D1" s="124"/>
      <c r="E1" s="124"/>
      <c r="F1" s="124"/>
      <c r="G1" s="124"/>
      <c r="H1" s="124"/>
      <c r="I1" s="124"/>
      <c r="J1" s="124"/>
      <c r="K1" s="125"/>
    </row>
    <row r="2" spans="1:11" ht="18">
      <c r="A2" s="298" t="s">
        <v>203</v>
      </c>
      <c r="B2" s="299"/>
      <c r="C2" s="299"/>
      <c r="D2" s="299"/>
      <c r="E2" s="299"/>
      <c r="F2" s="299"/>
      <c r="G2" s="299"/>
      <c r="H2" s="299"/>
      <c r="I2" s="299"/>
      <c r="J2" s="299"/>
      <c r="K2" s="300"/>
    </row>
    <row r="3" spans="1:11" ht="12.75">
      <c r="A3" s="16"/>
      <c r="B3" s="4"/>
      <c r="C3" s="4"/>
      <c r="D3" s="4"/>
      <c r="E3" s="4"/>
      <c r="F3" s="4"/>
      <c r="G3" s="4"/>
      <c r="H3" s="4"/>
      <c r="I3" s="4"/>
      <c r="J3" s="4"/>
      <c r="K3" s="17"/>
    </row>
    <row r="4" spans="1:11" ht="12.75">
      <c r="A4" s="592" t="str">
        <f>certificates!C115</f>
        <v>               Last pay certificate of  Sri.B.NarsimluSGT of the PS.Salojipally proceeding on retirement due to Superannuation</v>
      </c>
      <c r="B4" s="593"/>
      <c r="C4" s="593"/>
      <c r="D4" s="593"/>
      <c r="E4" s="593"/>
      <c r="F4" s="593"/>
      <c r="G4" s="593"/>
      <c r="H4" s="593"/>
      <c r="I4" s="593"/>
      <c r="J4" s="593"/>
      <c r="K4" s="594"/>
    </row>
    <row r="5" spans="1:11" ht="12.75">
      <c r="A5" s="592"/>
      <c r="B5" s="593"/>
      <c r="C5" s="593"/>
      <c r="D5" s="593"/>
      <c r="E5" s="593"/>
      <c r="F5" s="593"/>
      <c r="G5" s="593"/>
      <c r="H5" s="593"/>
      <c r="I5" s="593"/>
      <c r="J5" s="593"/>
      <c r="K5" s="594"/>
    </row>
    <row r="6" spans="1:11" ht="12.75">
      <c r="A6" s="592"/>
      <c r="B6" s="593"/>
      <c r="C6" s="593"/>
      <c r="D6" s="593"/>
      <c r="E6" s="593"/>
      <c r="F6" s="593"/>
      <c r="G6" s="593"/>
      <c r="H6" s="593"/>
      <c r="I6" s="593"/>
      <c r="J6" s="593"/>
      <c r="K6" s="594"/>
    </row>
    <row r="7" spans="1:11" ht="12.75">
      <c r="A7" s="592"/>
      <c r="B7" s="593"/>
      <c r="C7" s="593"/>
      <c r="D7" s="593"/>
      <c r="E7" s="593"/>
      <c r="F7" s="593"/>
      <c r="G7" s="593"/>
      <c r="H7" s="593"/>
      <c r="I7" s="593"/>
      <c r="J7" s="593"/>
      <c r="K7" s="594"/>
    </row>
    <row r="8" spans="1:11" ht="12.75">
      <c r="A8" s="592"/>
      <c r="B8" s="593"/>
      <c r="C8" s="593"/>
      <c r="D8" s="593"/>
      <c r="E8" s="593"/>
      <c r="F8" s="593"/>
      <c r="G8" s="593"/>
      <c r="H8" s="593"/>
      <c r="I8" s="593"/>
      <c r="J8" s="593"/>
      <c r="K8" s="594"/>
    </row>
    <row r="9" spans="1:11" ht="15" customHeight="1">
      <c r="A9" s="609" t="s">
        <v>441</v>
      </c>
      <c r="B9" s="371"/>
      <c r="C9" s="371"/>
      <c r="D9" s="371"/>
      <c r="E9" s="371"/>
      <c r="F9" s="371"/>
      <c r="G9" s="371"/>
      <c r="H9" s="371"/>
      <c r="I9" s="371"/>
      <c r="J9" s="371"/>
      <c r="K9" s="372"/>
    </row>
    <row r="10" spans="1:11" ht="15.75">
      <c r="A10" s="126"/>
      <c r="B10" s="127"/>
      <c r="C10" s="127"/>
      <c r="D10" s="127"/>
      <c r="E10" s="127"/>
      <c r="F10" s="127"/>
      <c r="G10" s="127"/>
      <c r="H10" s="127"/>
      <c r="I10" s="127"/>
      <c r="J10" s="127"/>
      <c r="K10" s="128"/>
    </row>
    <row r="11" spans="1:11" ht="12.75">
      <c r="A11" s="16"/>
      <c r="B11" s="4"/>
      <c r="C11" s="4"/>
      <c r="D11" s="4"/>
      <c r="E11" s="4"/>
      <c r="F11" s="4"/>
      <c r="G11" s="4"/>
      <c r="H11" s="4"/>
      <c r="I11" s="4"/>
      <c r="J11" s="4"/>
      <c r="K11" s="17"/>
    </row>
    <row r="12" spans="1:11" ht="12.75">
      <c r="A12" s="16"/>
      <c r="B12" s="4"/>
      <c r="C12" s="4"/>
      <c r="D12" s="4"/>
      <c r="E12" s="4"/>
      <c r="F12" s="4"/>
      <c r="G12" s="4"/>
      <c r="H12" s="4"/>
      <c r="I12" s="4"/>
      <c r="J12" s="4"/>
      <c r="K12" s="17"/>
    </row>
    <row r="13" spans="1:11" ht="15.75">
      <c r="A13" s="602" t="s">
        <v>204</v>
      </c>
      <c r="B13" s="603"/>
      <c r="C13" s="99"/>
      <c r="D13" s="99"/>
      <c r="E13" s="99"/>
      <c r="F13" s="603" t="s">
        <v>442</v>
      </c>
      <c r="G13" s="603"/>
      <c r="H13" s="603"/>
      <c r="I13" s="603"/>
      <c r="J13" s="99"/>
      <c r="K13" s="133"/>
    </row>
    <row r="14" spans="1:11" ht="12.75">
      <c r="A14" s="135"/>
      <c r="B14" s="4"/>
      <c r="C14" s="4"/>
      <c r="D14" s="4"/>
      <c r="E14" s="103"/>
      <c r="F14" s="4"/>
      <c r="G14" s="4"/>
      <c r="H14" s="4"/>
      <c r="I14" s="4"/>
      <c r="J14" s="4"/>
      <c r="K14" s="17"/>
    </row>
    <row r="15" spans="1:11" ht="19.5" customHeight="1">
      <c r="A15" s="613" t="s">
        <v>205</v>
      </c>
      <c r="B15" s="614"/>
      <c r="C15" s="142" t="s">
        <v>306</v>
      </c>
      <c r="D15" s="610" t="str">
        <f>DOB!B73</f>
        <v>14860-39540</v>
      </c>
      <c r="E15" s="611"/>
      <c r="F15" s="614" t="s">
        <v>211</v>
      </c>
      <c r="G15" s="614"/>
      <c r="H15" s="140" t="s">
        <v>306</v>
      </c>
      <c r="I15" s="139" t="str">
        <f>DOB!E51</f>
        <v>Rs.60=00</v>
      </c>
      <c r="J15" s="140"/>
      <c r="K15" s="141"/>
    </row>
    <row r="16" spans="1:11" ht="19.5" customHeight="1">
      <c r="A16" s="604" t="s">
        <v>206</v>
      </c>
      <c r="B16" s="605"/>
      <c r="C16" s="142" t="s">
        <v>306</v>
      </c>
      <c r="D16" s="605" t="str">
        <f>DOB!C48</f>
        <v>Rs.28450=00</v>
      </c>
      <c r="E16" s="612"/>
      <c r="F16" s="605" t="s">
        <v>212</v>
      </c>
      <c r="G16" s="605"/>
      <c r="H16" s="140" t="s">
        <v>306</v>
      </c>
      <c r="I16" s="143" t="str">
        <f>DOB!E52</f>
        <v>Rs.0=00</v>
      </c>
      <c r="J16" s="144"/>
      <c r="K16" s="145"/>
    </row>
    <row r="17" spans="1:11" ht="19.5" customHeight="1">
      <c r="A17" s="606" t="s">
        <v>207</v>
      </c>
      <c r="B17" s="605"/>
      <c r="C17" s="142" t="s">
        <v>306</v>
      </c>
      <c r="D17" s="605" t="str">
        <f>DOB!D48</f>
        <v>Rs.4125=00</v>
      </c>
      <c r="E17" s="612"/>
      <c r="F17" s="606" t="s">
        <v>213</v>
      </c>
      <c r="G17" s="605"/>
      <c r="H17" s="140" t="s">
        <v>306</v>
      </c>
      <c r="I17" s="143" t="str">
        <f>DOB!E50</f>
        <v>Rs.200=00</v>
      </c>
      <c r="J17" s="144"/>
      <c r="K17" s="146"/>
    </row>
    <row r="18" spans="1:11" ht="19.5" customHeight="1">
      <c r="A18" s="606" t="s">
        <v>208</v>
      </c>
      <c r="B18" s="605"/>
      <c r="C18" s="142" t="s">
        <v>306</v>
      </c>
      <c r="D18" s="605" t="str">
        <f>DOB!E48</f>
        <v>Rs.8524=00</v>
      </c>
      <c r="E18" s="612"/>
      <c r="F18" s="606"/>
      <c r="G18" s="605"/>
      <c r="H18" s="140" t="s">
        <v>306</v>
      </c>
      <c r="I18" s="144"/>
      <c r="J18" s="144"/>
      <c r="K18" s="146"/>
    </row>
    <row r="19" spans="1:11" ht="19.5" customHeight="1">
      <c r="A19" s="606" t="s">
        <v>514</v>
      </c>
      <c r="B19" s="605"/>
      <c r="C19" s="142" t="s">
        <v>306</v>
      </c>
      <c r="D19" s="608" t="str">
        <f>DOB!E59</f>
        <v>--</v>
      </c>
      <c r="E19" s="617"/>
      <c r="F19" s="606"/>
      <c r="G19" s="605"/>
      <c r="H19" s="140" t="s">
        <v>306</v>
      </c>
      <c r="I19" s="144"/>
      <c r="J19" s="144"/>
      <c r="K19" s="146"/>
    </row>
    <row r="20" spans="1:11" ht="19.5" customHeight="1">
      <c r="A20" s="604" t="s">
        <v>209</v>
      </c>
      <c r="B20" s="605"/>
      <c r="C20" s="142" t="s">
        <v>306</v>
      </c>
      <c r="D20" s="608" t="str">
        <f>DOB!F59</f>
        <v>--</v>
      </c>
      <c r="E20" s="617"/>
      <c r="F20" s="605"/>
      <c r="G20" s="605"/>
      <c r="H20" s="140" t="s">
        <v>306</v>
      </c>
      <c r="I20" s="144"/>
      <c r="J20" s="144"/>
      <c r="K20" s="145"/>
    </row>
    <row r="21" spans="1:11" ht="19.5" customHeight="1">
      <c r="A21" s="607" t="s">
        <v>516</v>
      </c>
      <c r="B21" s="608"/>
      <c r="C21" s="142" t="s">
        <v>306</v>
      </c>
      <c r="D21" s="608" t="str">
        <f>DOB!H59</f>
        <v>Rs.95=00</v>
      </c>
      <c r="E21" s="617"/>
      <c r="F21" s="606"/>
      <c r="G21" s="605"/>
      <c r="H21" s="140" t="s">
        <v>306</v>
      </c>
      <c r="I21" s="107"/>
      <c r="J21" s="107"/>
      <c r="K21" s="146"/>
    </row>
    <row r="22" spans="1:11" ht="19.5" customHeight="1">
      <c r="A22" s="159" t="s">
        <v>518</v>
      </c>
      <c r="B22" s="140"/>
      <c r="C22" s="142" t="s">
        <v>306</v>
      </c>
      <c r="D22" s="140" t="str">
        <f>DOB!G59</f>
        <v>Rs.75=00</v>
      </c>
      <c r="E22" s="160"/>
      <c r="F22" s="139"/>
      <c r="G22" s="139"/>
      <c r="H22" s="140"/>
      <c r="I22" s="106"/>
      <c r="J22" s="106"/>
      <c r="K22" s="148"/>
    </row>
    <row r="23" spans="1:11" ht="19.5" customHeight="1">
      <c r="A23" s="159" t="s">
        <v>519</v>
      </c>
      <c r="B23" s="140"/>
      <c r="C23" s="142" t="s">
        <v>306</v>
      </c>
      <c r="D23" s="142"/>
      <c r="E23" s="157"/>
      <c r="F23" s="139"/>
      <c r="G23" s="139"/>
      <c r="H23" s="140"/>
      <c r="I23" s="106"/>
      <c r="J23" s="106"/>
      <c r="K23" s="148"/>
    </row>
    <row r="24" spans="1:11" ht="15.75">
      <c r="A24" s="615" t="s">
        <v>323</v>
      </c>
      <c r="B24" s="616"/>
      <c r="C24" s="142" t="s">
        <v>306</v>
      </c>
      <c r="D24" s="618" t="str">
        <f>DOB!G48</f>
        <v>Rs.41269=00</v>
      </c>
      <c r="E24" s="619"/>
      <c r="F24" s="614" t="s">
        <v>323</v>
      </c>
      <c r="G24" s="614"/>
      <c r="H24" s="140" t="s">
        <v>306</v>
      </c>
      <c r="I24" s="147" t="str">
        <f>DOB!E54</f>
        <v>Rs.260=00</v>
      </c>
      <c r="J24" s="140"/>
      <c r="K24" s="148"/>
    </row>
    <row r="25" spans="1:11" ht="15">
      <c r="A25" s="134"/>
      <c r="B25" s="130"/>
      <c r="C25" s="130"/>
      <c r="D25" s="130"/>
      <c r="E25" s="132"/>
      <c r="F25" s="130"/>
      <c r="G25" s="130"/>
      <c r="H25" s="130"/>
      <c r="I25" s="130"/>
      <c r="J25" s="130"/>
      <c r="K25" s="17"/>
    </row>
    <row r="26" spans="1:11" ht="15">
      <c r="A26" s="136"/>
      <c r="B26" s="137"/>
      <c r="C26" s="137"/>
      <c r="D26" s="137"/>
      <c r="E26" s="138"/>
      <c r="F26" s="137"/>
      <c r="G26" s="137"/>
      <c r="H26" s="137"/>
      <c r="I26" s="137"/>
      <c r="J26" s="137"/>
      <c r="K26" s="133"/>
    </row>
    <row r="27" spans="1:11" ht="15" customHeight="1">
      <c r="A27" s="592" t="str">
        <f>certificates!C124</f>
        <v>              He/She made over charge of the Officer of PS.Salojipallyon the after noon of,30.6.2011</v>
      </c>
      <c r="B27" s="593"/>
      <c r="C27" s="593"/>
      <c r="D27" s="593"/>
      <c r="E27" s="593"/>
      <c r="F27" s="593"/>
      <c r="G27" s="593"/>
      <c r="H27" s="593"/>
      <c r="I27" s="593"/>
      <c r="J27" s="593"/>
      <c r="K27" s="594"/>
    </row>
    <row r="28" spans="1:11" ht="15" customHeight="1">
      <c r="A28" s="592"/>
      <c r="B28" s="593"/>
      <c r="C28" s="593"/>
      <c r="D28" s="593"/>
      <c r="E28" s="593"/>
      <c r="F28" s="593"/>
      <c r="G28" s="593"/>
      <c r="H28" s="593"/>
      <c r="I28" s="593"/>
      <c r="J28" s="593"/>
      <c r="K28" s="594"/>
    </row>
    <row r="29" spans="1:11" ht="15" customHeight="1">
      <c r="A29" s="592"/>
      <c r="B29" s="593"/>
      <c r="C29" s="593"/>
      <c r="D29" s="593"/>
      <c r="E29" s="593"/>
      <c r="F29" s="593"/>
      <c r="G29" s="593"/>
      <c r="H29" s="593"/>
      <c r="I29" s="593"/>
      <c r="J29" s="593"/>
      <c r="K29" s="594"/>
    </row>
    <row r="30" spans="1:11" ht="15.75">
      <c r="A30" s="596" t="s">
        <v>214</v>
      </c>
      <c r="B30" s="597"/>
      <c r="C30" s="597"/>
      <c r="D30" s="597"/>
      <c r="E30" s="597"/>
      <c r="F30" s="597"/>
      <c r="G30" s="597"/>
      <c r="H30" s="597"/>
      <c r="I30" s="597"/>
      <c r="J30" s="597"/>
      <c r="K30" s="598"/>
    </row>
    <row r="31" spans="1:11" ht="29.25" customHeight="1">
      <c r="A31" s="599" t="s">
        <v>215</v>
      </c>
      <c r="B31" s="600"/>
      <c r="C31" s="600"/>
      <c r="D31" s="600"/>
      <c r="E31" s="600"/>
      <c r="F31" s="600"/>
      <c r="G31" s="600"/>
      <c r="H31" s="600"/>
      <c r="I31" s="600"/>
      <c r="J31" s="600"/>
      <c r="K31" s="601"/>
    </row>
    <row r="32" spans="1:11" ht="15">
      <c r="A32" s="129"/>
      <c r="B32" s="130"/>
      <c r="C32" s="130"/>
      <c r="D32" s="130"/>
      <c r="E32" s="130"/>
      <c r="F32" s="130"/>
      <c r="G32" s="130"/>
      <c r="H32" s="130"/>
      <c r="I32" s="130"/>
      <c r="J32" s="130"/>
      <c r="K32" s="17"/>
    </row>
    <row r="33" spans="1:11" ht="12.75">
      <c r="A33" s="16"/>
      <c r="B33" s="4"/>
      <c r="C33" s="4"/>
      <c r="D33" s="4"/>
      <c r="E33" s="4"/>
      <c r="F33" s="4"/>
      <c r="G33" s="4"/>
      <c r="H33" s="4"/>
      <c r="I33" s="4"/>
      <c r="J33" s="4"/>
      <c r="K33" s="17"/>
    </row>
    <row r="34" spans="1:11" ht="12.75">
      <c r="A34" s="591" t="s">
        <v>445</v>
      </c>
      <c r="B34" s="293"/>
      <c r="C34" s="4"/>
      <c r="D34" s="293" t="s">
        <v>446</v>
      </c>
      <c r="E34" s="293"/>
      <c r="F34" s="293"/>
      <c r="G34" s="131"/>
      <c r="H34" s="131"/>
      <c r="I34" s="293" t="s">
        <v>447</v>
      </c>
      <c r="J34" s="293"/>
      <c r="K34" s="295"/>
    </row>
    <row r="35" spans="1:11" ht="23.25" customHeight="1">
      <c r="A35" s="16" t="s">
        <v>448</v>
      </c>
      <c r="B35" s="550" t="s">
        <v>449</v>
      </c>
      <c r="C35" s="550"/>
      <c r="D35" s="550" t="s">
        <v>448</v>
      </c>
      <c r="E35" s="550"/>
      <c r="F35" s="550" t="s">
        <v>450</v>
      </c>
      <c r="G35" s="550"/>
      <c r="H35" s="4"/>
      <c r="I35" s="550" t="s">
        <v>451</v>
      </c>
      <c r="J35" s="550"/>
      <c r="K35" s="17" t="s">
        <v>452</v>
      </c>
    </row>
    <row r="36" spans="1:11" ht="23.25" customHeight="1">
      <c r="A36" s="16" t="s">
        <v>448</v>
      </c>
      <c r="B36" s="550" t="s">
        <v>449</v>
      </c>
      <c r="C36" s="550"/>
      <c r="D36" s="550" t="s">
        <v>448</v>
      </c>
      <c r="E36" s="550"/>
      <c r="F36" s="550" t="s">
        <v>450</v>
      </c>
      <c r="G36" s="550"/>
      <c r="H36" s="4"/>
      <c r="I36" s="550" t="s">
        <v>451</v>
      </c>
      <c r="J36" s="550"/>
      <c r="K36" s="17" t="s">
        <v>452</v>
      </c>
    </row>
    <row r="37" spans="1:11" ht="23.25" customHeight="1">
      <c r="A37" s="16" t="s">
        <v>448</v>
      </c>
      <c r="B37" s="550" t="s">
        <v>449</v>
      </c>
      <c r="C37" s="550"/>
      <c r="D37" s="550" t="s">
        <v>448</v>
      </c>
      <c r="E37" s="550"/>
      <c r="F37" s="550" t="s">
        <v>450</v>
      </c>
      <c r="G37" s="550"/>
      <c r="H37" s="4"/>
      <c r="I37" s="550" t="s">
        <v>451</v>
      </c>
      <c r="J37" s="550"/>
      <c r="K37" s="17" t="s">
        <v>452</v>
      </c>
    </row>
    <row r="38" spans="1:11" ht="12.75">
      <c r="A38" s="16"/>
      <c r="B38" s="4"/>
      <c r="C38" s="4"/>
      <c r="D38" s="4"/>
      <c r="E38" s="4"/>
      <c r="F38" s="4"/>
      <c r="G38" s="4"/>
      <c r="H38" s="4"/>
      <c r="I38" s="4"/>
      <c r="J38" s="4"/>
      <c r="K38" s="17"/>
    </row>
    <row r="39" spans="1:11" ht="21" customHeight="1">
      <c r="A39" s="16"/>
      <c r="B39" s="4"/>
      <c r="C39" s="4"/>
      <c r="D39" s="4"/>
      <c r="E39" s="4"/>
      <c r="F39" s="4"/>
      <c r="G39" s="4"/>
      <c r="H39" s="4"/>
      <c r="I39" s="4"/>
      <c r="J39" s="4"/>
      <c r="K39" s="17"/>
    </row>
    <row r="40" spans="1:11" ht="15.75">
      <c r="A40" s="595" t="s">
        <v>453</v>
      </c>
      <c r="B40" s="281"/>
      <c r="C40" s="281"/>
      <c r="D40" s="281"/>
      <c r="E40" s="281"/>
      <c r="F40" s="281"/>
      <c r="G40" s="281"/>
      <c r="H40" s="281"/>
      <c r="I40" s="281"/>
      <c r="J40" s="281"/>
      <c r="K40" s="282"/>
    </row>
    <row r="41" spans="1:11" ht="22.5" customHeight="1">
      <c r="A41" s="595" t="s">
        <v>454</v>
      </c>
      <c r="B41" s="281"/>
      <c r="C41" s="281"/>
      <c r="D41" s="281"/>
      <c r="E41" s="281"/>
      <c r="F41" s="281"/>
      <c r="G41" s="281"/>
      <c r="H41" s="281"/>
      <c r="I41" s="281"/>
      <c r="J41" s="281"/>
      <c r="K41" s="282"/>
    </row>
    <row r="42" spans="1:11" ht="18" customHeight="1">
      <c r="A42" s="592" t="s">
        <v>455</v>
      </c>
      <c r="B42" s="593"/>
      <c r="C42" s="593"/>
      <c r="D42" s="593"/>
      <c r="E42" s="593"/>
      <c r="F42" s="593"/>
      <c r="G42" s="593"/>
      <c r="H42" s="593"/>
      <c r="I42" s="593"/>
      <c r="J42" s="593"/>
      <c r="K42" s="594"/>
    </row>
    <row r="43" spans="1:11" ht="19.5" customHeight="1">
      <c r="A43" s="592"/>
      <c r="B43" s="593"/>
      <c r="C43" s="593"/>
      <c r="D43" s="593"/>
      <c r="E43" s="593"/>
      <c r="F43" s="593"/>
      <c r="G43" s="593"/>
      <c r="H43" s="593"/>
      <c r="I43" s="593"/>
      <c r="J43" s="593"/>
      <c r="K43" s="594"/>
    </row>
    <row r="44" spans="1:11" ht="12.75">
      <c r="A44" s="16"/>
      <c r="B44" s="4"/>
      <c r="C44" s="4"/>
      <c r="D44" s="4"/>
      <c r="E44" s="4"/>
      <c r="F44" s="4"/>
      <c r="G44" s="4"/>
      <c r="H44" s="4"/>
      <c r="I44" s="4"/>
      <c r="J44" s="4"/>
      <c r="K44" s="17"/>
    </row>
    <row r="45" spans="1:11" ht="12.75">
      <c r="A45" s="16"/>
      <c r="B45" s="4"/>
      <c r="C45" s="4"/>
      <c r="D45" s="4"/>
      <c r="E45" s="4"/>
      <c r="F45" s="4"/>
      <c r="G45" s="4"/>
      <c r="H45" s="4"/>
      <c r="I45" s="4"/>
      <c r="J45" s="4"/>
      <c r="K45" s="17"/>
    </row>
    <row r="46" spans="1:11" ht="12.75">
      <c r="A46" s="16"/>
      <c r="B46" s="4"/>
      <c r="C46" s="4"/>
      <c r="D46" s="4"/>
      <c r="E46" s="4"/>
      <c r="F46" s="4"/>
      <c r="G46" s="4"/>
      <c r="H46" s="4"/>
      <c r="I46" s="4"/>
      <c r="J46" s="4"/>
      <c r="K46" s="17"/>
    </row>
    <row r="47" spans="1:11" ht="12.75">
      <c r="A47" s="16"/>
      <c r="B47" s="4"/>
      <c r="C47" s="4"/>
      <c r="D47" s="4"/>
      <c r="E47" s="4"/>
      <c r="F47" s="4"/>
      <c r="G47" s="4"/>
      <c r="H47" s="4"/>
      <c r="I47" s="4"/>
      <c r="J47" s="4"/>
      <c r="K47" s="17"/>
    </row>
    <row r="48" spans="1:11" ht="12.75">
      <c r="A48" s="16"/>
      <c r="B48" s="4"/>
      <c r="C48" s="4"/>
      <c r="D48" s="4"/>
      <c r="E48" s="4"/>
      <c r="F48" s="4"/>
      <c r="G48" s="4"/>
      <c r="H48" s="4"/>
      <c r="I48" s="4"/>
      <c r="J48" s="4"/>
      <c r="K48" s="17"/>
    </row>
    <row r="49" spans="1:11" ht="12.75">
      <c r="A49" s="16"/>
      <c r="B49" s="4"/>
      <c r="C49" s="4"/>
      <c r="D49" s="4"/>
      <c r="E49" s="4"/>
      <c r="F49" s="4"/>
      <c r="G49" s="4"/>
      <c r="H49" s="4"/>
      <c r="I49" s="4"/>
      <c r="J49" s="4"/>
      <c r="K49" s="17"/>
    </row>
    <row r="50" spans="1:11" ht="12.75">
      <c r="A50" s="16"/>
      <c r="B50" s="4"/>
      <c r="C50" s="4"/>
      <c r="D50" s="4"/>
      <c r="E50" s="4"/>
      <c r="F50" s="4"/>
      <c r="G50" s="4"/>
      <c r="H50" s="4"/>
      <c r="I50" s="4"/>
      <c r="J50" s="4"/>
      <c r="K50" s="17"/>
    </row>
    <row r="51" spans="1:11" ht="12.75">
      <c r="A51" s="16"/>
      <c r="B51" s="4"/>
      <c r="C51" s="4"/>
      <c r="D51" s="4"/>
      <c r="E51" s="4"/>
      <c r="F51" s="4"/>
      <c r="G51" s="4"/>
      <c r="H51" s="4"/>
      <c r="I51" s="4"/>
      <c r="J51" s="4"/>
      <c r="K51" s="17"/>
    </row>
    <row r="52" spans="1:11" ht="12.75">
      <c r="A52" s="16"/>
      <c r="B52" s="4"/>
      <c r="C52" s="4"/>
      <c r="D52" s="4"/>
      <c r="E52" s="4"/>
      <c r="F52" s="4"/>
      <c r="G52" s="4"/>
      <c r="H52" s="4"/>
      <c r="I52" s="4"/>
      <c r="J52" s="4"/>
      <c r="K52" s="17"/>
    </row>
    <row r="53" spans="1:11" ht="12.75">
      <c r="A53" s="16"/>
      <c r="B53" s="4"/>
      <c r="C53" s="4"/>
      <c r="D53" s="4"/>
      <c r="E53" s="4"/>
      <c r="F53" s="4"/>
      <c r="G53" s="4"/>
      <c r="H53" s="4"/>
      <c r="I53" s="4"/>
      <c r="J53" s="4"/>
      <c r="K53" s="17"/>
    </row>
    <row r="54" spans="1:11" ht="12.75">
      <c r="A54" s="16"/>
      <c r="B54" s="4"/>
      <c r="C54" s="4"/>
      <c r="D54" s="4"/>
      <c r="E54" s="4"/>
      <c r="F54" s="4"/>
      <c r="G54" s="4"/>
      <c r="H54" s="4"/>
      <c r="I54" s="4"/>
      <c r="J54" s="4"/>
      <c r="K54" s="17"/>
    </row>
    <row r="55" spans="1:11" ht="13.5" thickBot="1">
      <c r="A55" s="21"/>
      <c r="B55" s="22"/>
      <c r="C55" s="22"/>
      <c r="D55" s="22"/>
      <c r="E55" s="22"/>
      <c r="F55" s="22"/>
      <c r="G55" s="22"/>
      <c r="H55" s="22"/>
      <c r="I55" s="22"/>
      <c r="J55" s="22"/>
      <c r="K55" s="23"/>
    </row>
    <row r="56" spans="1:9" ht="12.75">
      <c r="A56" s="579" t="s">
        <v>525</v>
      </c>
      <c r="B56" s="518"/>
      <c r="C56" s="518"/>
      <c r="D56" s="518"/>
      <c r="E56" s="518"/>
      <c r="F56" s="518"/>
      <c r="G56" s="518"/>
      <c r="H56" s="518"/>
      <c r="I56" s="580"/>
    </row>
  </sheetData>
  <sheetProtection password="C71F" sheet="1"/>
  <mergeCells count="51">
    <mergeCell ref="F24:G24"/>
    <mergeCell ref="F15:G15"/>
    <mergeCell ref="F16:G16"/>
    <mergeCell ref="F17:G17"/>
    <mergeCell ref="F18:G18"/>
    <mergeCell ref="F19:G19"/>
    <mergeCell ref="F20:G20"/>
    <mergeCell ref="F21:G21"/>
    <mergeCell ref="A24:B24"/>
    <mergeCell ref="D17:E17"/>
    <mergeCell ref="D18:E18"/>
    <mergeCell ref="D19:E19"/>
    <mergeCell ref="D20:E20"/>
    <mergeCell ref="D21:E21"/>
    <mergeCell ref="D24:E24"/>
    <mergeCell ref="A4:K8"/>
    <mergeCell ref="A2:K2"/>
    <mergeCell ref="A9:K9"/>
    <mergeCell ref="F13:I13"/>
    <mergeCell ref="A27:K29"/>
    <mergeCell ref="D15:E15"/>
    <mergeCell ref="D16:E16"/>
    <mergeCell ref="A19:B19"/>
    <mergeCell ref="A20:B20"/>
    <mergeCell ref="A15:B15"/>
    <mergeCell ref="A30:K30"/>
    <mergeCell ref="A31:K31"/>
    <mergeCell ref="B35:C35"/>
    <mergeCell ref="D35:E35"/>
    <mergeCell ref="F35:G35"/>
    <mergeCell ref="A13:B13"/>
    <mergeCell ref="A16:B16"/>
    <mergeCell ref="A17:B17"/>
    <mergeCell ref="A18:B18"/>
    <mergeCell ref="A21:B21"/>
    <mergeCell ref="I36:J36"/>
    <mergeCell ref="A34:B34"/>
    <mergeCell ref="D34:F34"/>
    <mergeCell ref="A42:K43"/>
    <mergeCell ref="A40:K40"/>
    <mergeCell ref="A41:K41"/>
    <mergeCell ref="A56:I56"/>
    <mergeCell ref="B37:C37"/>
    <mergeCell ref="D37:E37"/>
    <mergeCell ref="F37:G37"/>
    <mergeCell ref="I37:J37"/>
    <mergeCell ref="I34:K34"/>
    <mergeCell ref="I35:J35"/>
    <mergeCell ref="B36:C36"/>
    <mergeCell ref="D36:E36"/>
    <mergeCell ref="F36:G36"/>
  </mergeCells>
  <printOptions/>
  <pageMargins left="0.75" right="0.75" top="0.68" bottom="1" header="0.38" footer="0.5"/>
  <pageSetup horizontalDpi="300" verticalDpi="300" orientation="portrait" paperSize="5" r:id="rId1"/>
</worksheet>
</file>

<file path=xl/worksheets/sheet12.xml><?xml version="1.0" encoding="utf-8"?>
<worksheet xmlns="http://schemas.openxmlformats.org/spreadsheetml/2006/main" xmlns:r="http://schemas.openxmlformats.org/officeDocument/2006/relationships">
  <dimension ref="A1:N50"/>
  <sheetViews>
    <sheetView showGridLines="0" zoomScalePageLayoutView="0" workbookViewId="0" topLeftCell="A22">
      <selection activeCell="A50" sqref="A50:I50"/>
    </sheetView>
  </sheetViews>
  <sheetFormatPr defaultColWidth="9.140625" defaultRowHeight="12.75"/>
  <cols>
    <col min="1" max="1" width="4.00390625" style="0" customWidth="1"/>
    <col min="2" max="2" width="5.7109375" style="0" customWidth="1"/>
    <col min="4" max="4" width="3.7109375" style="0" customWidth="1"/>
    <col min="5" max="5" width="11.28125" style="0" customWidth="1"/>
    <col min="6" max="6" width="3.8515625" style="0" customWidth="1"/>
    <col min="7" max="7" width="12.421875" style="0" customWidth="1"/>
    <col min="8" max="8" width="4.00390625" style="0" customWidth="1"/>
    <col min="10" max="10" width="3.7109375" style="0" customWidth="1"/>
  </cols>
  <sheetData>
    <row r="1" spans="1:12" ht="12.75">
      <c r="A1" s="123"/>
      <c r="B1" s="124"/>
      <c r="C1" s="124"/>
      <c r="D1" s="124"/>
      <c r="E1" s="124"/>
      <c r="F1" s="124"/>
      <c r="G1" s="124"/>
      <c r="H1" s="124"/>
      <c r="I1" s="124"/>
      <c r="J1" s="124"/>
      <c r="K1" s="124"/>
      <c r="L1" s="125"/>
    </row>
    <row r="2" spans="1:12" ht="18.75">
      <c r="A2" s="469" t="s">
        <v>325</v>
      </c>
      <c r="B2" s="470"/>
      <c r="C2" s="470"/>
      <c r="D2" s="470"/>
      <c r="E2" s="470"/>
      <c r="F2" s="470"/>
      <c r="G2" s="470"/>
      <c r="H2" s="470"/>
      <c r="I2" s="470"/>
      <c r="J2" s="470"/>
      <c r="K2" s="470"/>
      <c r="L2" s="471"/>
    </row>
    <row r="3" spans="1:12" ht="12.75">
      <c r="A3" s="16"/>
      <c r="B3" s="4"/>
      <c r="C3" s="4"/>
      <c r="D3" s="4"/>
      <c r="E3" s="4"/>
      <c r="F3" s="4"/>
      <c r="G3" s="4"/>
      <c r="H3" s="4"/>
      <c r="I3" s="4"/>
      <c r="J3" s="4"/>
      <c r="K3" s="4"/>
      <c r="L3" s="17"/>
    </row>
    <row r="4" spans="1:12" ht="18" customHeight="1">
      <c r="A4" s="80" t="s">
        <v>326</v>
      </c>
      <c r="B4" s="81"/>
      <c r="C4" s="81"/>
      <c r="D4" s="81"/>
      <c r="E4" s="106"/>
      <c r="F4" s="106"/>
      <c r="G4" s="106"/>
      <c r="H4" s="106"/>
      <c r="I4" s="106"/>
      <c r="J4" s="106"/>
      <c r="K4" s="106"/>
      <c r="L4" s="149"/>
    </row>
    <row r="5" spans="1:12" ht="18" customHeight="1">
      <c r="A5" s="80" t="s">
        <v>327</v>
      </c>
      <c r="B5" s="81"/>
      <c r="C5" s="81"/>
      <c r="D5" s="106"/>
      <c r="E5" s="106"/>
      <c r="F5" s="106"/>
      <c r="G5" s="106"/>
      <c r="H5" s="106"/>
      <c r="I5" s="106"/>
      <c r="J5" s="106"/>
      <c r="K5" s="106"/>
      <c r="L5" s="149"/>
    </row>
    <row r="6" spans="1:12" ht="18" customHeight="1">
      <c r="A6" s="80" t="s">
        <v>330</v>
      </c>
      <c r="B6" s="81"/>
      <c r="C6" s="81"/>
      <c r="D6" s="107"/>
      <c r="E6" s="107"/>
      <c r="F6" s="107" t="s">
        <v>301</v>
      </c>
      <c r="G6" s="107"/>
      <c r="H6" s="281" t="s">
        <v>331</v>
      </c>
      <c r="I6" s="281"/>
      <c r="J6" s="106"/>
      <c r="K6" s="106"/>
      <c r="L6" s="149"/>
    </row>
    <row r="7" spans="1:14" ht="12.75">
      <c r="A7" s="16"/>
      <c r="B7" s="4"/>
      <c r="C7" s="4"/>
      <c r="D7" s="4"/>
      <c r="E7" s="4"/>
      <c r="F7" s="4"/>
      <c r="G7" s="4"/>
      <c r="H7" s="4"/>
      <c r="I7" s="4"/>
      <c r="J7" s="4"/>
      <c r="K7" s="4"/>
      <c r="L7" s="17"/>
      <c r="N7" s="4"/>
    </row>
    <row r="8" spans="1:14" ht="12.75">
      <c r="A8" s="16"/>
      <c r="B8" s="4"/>
      <c r="C8" s="4"/>
      <c r="D8" s="4"/>
      <c r="E8" s="4"/>
      <c r="F8" s="4"/>
      <c r="G8" s="4"/>
      <c r="H8" s="4"/>
      <c r="I8" s="4"/>
      <c r="J8" s="4"/>
      <c r="K8" s="4"/>
      <c r="L8" s="17"/>
      <c r="N8" s="4"/>
    </row>
    <row r="9" spans="1:12" ht="15.75">
      <c r="A9" s="417" t="s">
        <v>328</v>
      </c>
      <c r="B9" s="418"/>
      <c r="C9" s="418"/>
      <c r="D9" s="418"/>
      <c r="E9" s="418"/>
      <c r="F9" s="418"/>
      <c r="G9" s="418"/>
      <c r="H9" s="418"/>
      <c r="I9" s="418"/>
      <c r="J9" s="418"/>
      <c r="K9" s="418"/>
      <c r="L9" s="419"/>
    </row>
    <row r="10" spans="1:12" ht="12.75">
      <c r="A10" s="16"/>
      <c r="B10" s="4"/>
      <c r="C10" s="4"/>
      <c r="D10" s="4"/>
      <c r="E10" s="4"/>
      <c r="F10" s="4"/>
      <c r="G10" s="4"/>
      <c r="H10" s="4"/>
      <c r="I10" s="4"/>
      <c r="J10" s="4"/>
      <c r="K10" s="4"/>
      <c r="L10" s="17"/>
    </row>
    <row r="11" spans="1:12" ht="13.5" thickBot="1">
      <c r="A11" s="16" t="s">
        <v>329</v>
      </c>
      <c r="B11" s="22"/>
      <c r="C11" s="22"/>
      <c r="D11" s="4" t="s">
        <v>332</v>
      </c>
      <c r="E11" s="22"/>
      <c r="F11" s="4" t="s">
        <v>333</v>
      </c>
      <c r="G11" s="22"/>
      <c r="H11" s="4" t="s">
        <v>334</v>
      </c>
      <c r="I11" s="22"/>
      <c r="J11" s="22"/>
      <c r="K11" s="4"/>
      <c r="L11" s="17"/>
    </row>
    <row r="12" spans="1:12" ht="12.75">
      <c r="A12" s="16"/>
      <c r="B12" s="4"/>
      <c r="C12" s="4"/>
      <c r="D12" s="4"/>
      <c r="E12" s="4"/>
      <c r="F12" s="4"/>
      <c r="G12" s="4"/>
      <c r="H12" s="4"/>
      <c r="I12" s="4"/>
      <c r="J12" s="4"/>
      <c r="K12" s="4"/>
      <c r="L12" s="17"/>
    </row>
    <row r="13" spans="1:12" ht="12.75">
      <c r="A13" s="16"/>
      <c r="B13" s="4"/>
      <c r="C13" s="4"/>
      <c r="D13" s="4"/>
      <c r="E13" s="4"/>
      <c r="F13" s="4"/>
      <c r="G13" s="4"/>
      <c r="H13" s="4"/>
      <c r="I13" s="4"/>
      <c r="J13" s="4"/>
      <c r="K13" s="4"/>
      <c r="L13" s="17"/>
    </row>
    <row r="14" spans="1:12" ht="13.5" thickBot="1">
      <c r="A14" s="16" t="s">
        <v>329</v>
      </c>
      <c r="B14" s="22"/>
      <c r="C14" s="22"/>
      <c r="D14" s="4" t="s">
        <v>332</v>
      </c>
      <c r="E14" s="22"/>
      <c r="F14" s="4" t="s">
        <v>333</v>
      </c>
      <c r="G14" s="22"/>
      <c r="H14" s="4" t="s">
        <v>334</v>
      </c>
      <c r="I14" s="22"/>
      <c r="J14" s="22"/>
      <c r="K14" s="4"/>
      <c r="L14" s="17"/>
    </row>
    <row r="15" spans="1:12" ht="12.75">
      <c r="A15" s="16"/>
      <c r="B15" s="4"/>
      <c r="C15" s="4"/>
      <c r="D15" s="4"/>
      <c r="E15" s="4"/>
      <c r="F15" s="4"/>
      <c r="G15" s="4"/>
      <c r="H15" s="4"/>
      <c r="I15" s="4"/>
      <c r="J15" s="4"/>
      <c r="K15" s="4"/>
      <c r="L15" s="17"/>
    </row>
    <row r="16" spans="1:12" ht="12.75">
      <c r="A16" s="16"/>
      <c r="B16" s="4"/>
      <c r="C16" s="4"/>
      <c r="D16" s="4"/>
      <c r="E16" s="4"/>
      <c r="F16" s="4"/>
      <c r="G16" s="4"/>
      <c r="H16" s="4"/>
      <c r="I16" s="4"/>
      <c r="J16" s="4"/>
      <c r="K16" s="4"/>
      <c r="L16" s="17"/>
    </row>
    <row r="17" spans="1:12" ht="13.5" thickBot="1">
      <c r="A17" s="16" t="s">
        <v>329</v>
      </c>
      <c r="B17" s="22"/>
      <c r="C17" s="22"/>
      <c r="D17" s="4" t="s">
        <v>332</v>
      </c>
      <c r="E17" s="22"/>
      <c r="F17" s="4" t="s">
        <v>333</v>
      </c>
      <c r="G17" s="22"/>
      <c r="H17" s="4" t="s">
        <v>334</v>
      </c>
      <c r="I17" s="22"/>
      <c r="J17" s="22"/>
      <c r="K17" s="4"/>
      <c r="L17" s="17"/>
    </row>
    <row r="18" spans="1:12" ht="12.75">
      <c r="A18" s="16"/>
      <c r="B18" s="4"/>
      <c r="C18" s="4"/>
      <c r="D18" s="4"/>
      <c r="E18" s="4"/>
      <c r="F18" s="4"/>
      <c r="G18" s="4"/>
      <c r="H18" s="4"/>
      <c r="I18" s="4"/>
      <c r="J18" s="4"/>
      <c r="K18" s="4"/>
      <c r="L18" s="17"/>
    </row>
    <row r="19" spans="1:12" ht="12.75">
      <c r="A19" s="150"/>
      <c r="B19" s="99"/>
      <c r="C19" s="99"/>
      <c r="D19" s="99"/>
      <c r="E19" s="99"/>
      <c r="F19" s="99"/>
      <c r="G19" s="99"/>
      <c r="H19" s="99"/>
      <c r="I19" s="99"/>
      <c r="J19" s="99"/>
      <c r="K19" s="99"/>
      <c r="L19" s="133"/>
    </row>
    <row r="20" spans="1:12" ht="24.75" customHeight="1">
      <c r="A20" s="624" t="s">
        <v>335</v>
      </c>
      <c r="B20" s="625"/>
      <c r="C20" s="333" t="s">
        <v>460</v>
      </c>
      <c r="D20" s="629"/>
      <c r="E20" s="630" t="s">
        <v>462</v>
      </c>
      <c r="F20" s="631"/>
      <c r="G20" s="329" t="s">
        <v>463</v>
      </c>
      <c r="H20" s="625"/>
      <c r="I20" s="329" t="s">
        <v>464</v>
      </c>
      <c r="J20" s="625"/>
      <c r="K20" s="622" t="s">
        <v>465</v>
      </c>
      <c r="L20" s="623"/>
    </row>
    <row r="21" spans="1:12" ht="12.75">
      <c r="A21" s="626"/>
      <c r="B21" s="627"/>
      <c r="C21" s="105" t="s">
        <v>265</v>
      </c>
      <c r="D21" s="104" t="s">
        <v>461</v>
      </c>
      <c r="E21" s="105" t="s">
        <v>265</v>
      </c>
      <c r="F21" s="104" t="s">
        <v>461</v>
      </c>
      <c r="G21" s="105" t="s">
        <v>265</v>
      </c>
      <c r="H21" s="104" t="s">
        <v>461</v>
      </c>
      <c r="I21" s="105" t="s">
        <v>265</v>
      </c>
      <c r="J21" s="104" t="s">
        <v>461</v>
      </c>
      <c r="K21" s="620"/>
      <c r="L21" s="621"/>
    </row>
    <row r="22" spans="1:12" ht="24.75" customHeight="1">
      <c r="A22" s="628" t="s">
        <v>466</v>
      </c>
      <c r="B22" s="334"/>
      <c r="C22" s="101"/>
      <c r="D22" s="101"/>
      <c r="E22" s="101"/>
      <c r="F22" s="101"/>
      <c r="G22" s="101"/>
      <c r="H22" s="101"/>
      <c r="I22" s="101"/>
      <c r="J22" s="102"/>
      <c r="K22" s="4"/>
      <c r="L22" s="151"/>
    </row>
    <row r="23" spans="1:12" ht="24.75" customHeight="1">
      <c r="A23" s="341" t="s">
        <v>220</v>
      </c>
      <c r="B23" s="363"/>
      <c r="C23" s="101"/>
      <c r="D23" s="101"/>
      <c r="E23" s="101"/>
      <c r="F23" s="101"/>
      <c r="G23" s="101"/>
      <c r="H23" s="101"/>
      <c r="I23" s="101"/>
      <c r="J23" s="101"/>
      <c r="K23" s="4"/>
      <c r="L23" s="17"/>
    </row>
    <row r="24" spans="1:12" ht="24.75" customHeight="1">
      <c r="A24" s="341" t="s">
        <v>467</v>
      </c>
      <c r="B24" s="363"/>
      <c r="C24" s="101"/>
      <c r="D24" s="101"/>
      <c r="E24" s="101"/>
      <c r="F24" s="101"/>
      <c r="G24" s="101"/>
      <c r="H24" s="101"/>
      <c r="I24" s="101"/>
      <c r="J24" s="101"/>
      <c r="K24" s="4"/>
      <c r="L24" s="17"/>
    </row>
    <row r="25" spans="1:12" ht="24.75" customHeight="1">
      <c r="A25" s="341" t="s">
        <v>468</v>
      </c>
      <c r="B25" s="363"/>
      <c r="C25" s="101"/>
      <c r="D25" s="101"/>
      <c r="E25" s="101"/>
      <c r="F25" s="101"/>
      <c r="G25" s="101"/>
      <c r="H25" s="101"/>
      <c r="I25" s="101"/>
      <c r="J25" s="101"/>
      <c r="K25" s="4"/>
      <c r="L25" s="17"/>
    </row>
    <row r="26" spans="1:12" ht="24.75" customHeight="1">
      <c r="A26" s="341" t="s">
        <v>223</v>
      </c>
      <c r="B26" s="363"/>
      <c r="C26" s="101"/>
      <c r="D26" s="101"/>
      <c r="E26" s="101"/>
      <c r="F26" s="101"/>
      <c r="G26" s="101"/>
      <c r="H26" s="101"/>
      <c r="I26" s="101"/>
      <c r="J26" s="101"/>
      <c r="K26" s="4"/>
      <c r="L26" s="17"/>
    </row>
    <row r="27" spans="1:12" ht="24.75" customHeight="1">
      <c r="A27" s="341" t="s">
        <v>224</v>
      </c>
      <c r="B27" s="363"/>
      <c r="C27" s="101"/>
      <c r="D27" s="101"/>
      <c r="E27" s="101"/>
      <c r="F27" s="101"/>
      <c r="G27" s="101"/>
      <c r="H27" s="101"/>
      <c r="I27" s="101"/>
      <c r="J27" s="101"/>
      <c r="K27" s="4"/>
      <c r="L27" s="17"/>
    </row>
    <row r="28" spans="1:12" ht="24.75" customHeight="1">
      <c r="A28" s="341" t="s">
        <v>225</v>
      </c>
      <c r="B28" s="363"/>
      <c r="C28" s="101"/>
      <c r="D28" s="101"/>
      <c r="E28" s="101"/>
      <c r="F28" s="101"/>
      <c r="G28" s="101"/>
      <c r="H28" s="101"/>
      <c r="I28" s="101"/>
      <c r="J28" s="101"/>
      <c r="K28" s="4"/>
      <c r="L28" s="17"/>
    </row>
    <row r="29" spans="1:12" ht="24.75" customHeight="1">
      <c r="A29" s="341" t="s">
        <v>226</v>
      </c>
      <c r="B29" s="363"/>
      <c r="C29" s="101"/>
      <c r="D29" s="101"/>
      <c r="E29" s="101"/>
      <c r="F29" s="101"/>
      <c r="G29" s="101"/>
      <c r="H29" s="101"/>
      <c r="I29" s="101"/>
      <c r="J29" s="101"/>
      <c r="K29" s="4"/>
      <c r="L29" s="17"/>
    </row>
    <row r="30" spans="1:12" ht="24.75" customHeight="1">
      <c r="A30" s="341" t="s">
        <v>227</v>
      </c>
      <c r="B30" s="363"/>
      <c r="C30" s="101"/>
      <c r="D30" s="101"/>
      <c r="E30" s="101"/>
      <c r="F30" s="101"/>
      <c r="G30" s="101"/>
      <c r="H30" s="101"/>
      <c r="I30" s="101"/>
      <c r="J30" s="101"/>
      <c r="K30" s="4"/>
      <c r="L30" s="17"/>
    </row>
    <row r="31" spans="1:12" ht="24.75" customHeight="1">
      <c r="A31" s="341" t="s">
        <v>216</v>
      </c>
      <c r="B31" s="363"/>
      <c r="C31" s="101"/>
      <c r="D31" s="101"/>
      <c r="E31" s="101"/>
      <c r="F31" s="101"/>
      <c r="G31" s="101"/>
      <c r="H31" s="101"/>
      <c r="I31" s="101"/>
      <c r="J31" s="101"/>
      <c r="K31" s="4"/>
      <c r="L31" s="17"/>
    </row>
    <row r="32" spans="1:12" ht="24.75" customHeight="1">
      <c r="A32" s="341" t="s">
        <v>217</v>
      </c>
      <c r="B32" s="363"/>
      <c r="C32" s="101"/>
      <c r="D32" s="101"/>
      <c r="E32" s="101"/>
      <c r="F32" s="101"/>
      <c r="G32" s="101"/>
      <c r="H32" s="101"/>
      <c r="I32" s="101"/>
      <c r="J32" s="101"/>
      <c r="K32" s="4"/>
      <c r="L32" s="17"/>
    </row>
    <row r="33" spans="1:12" ht="24.75" customHeight="1">
      <c r="A33" s="632" t="s">
        <v>218</v>
      </c>
      <c r="B33" s="336"/>
      <c r="C33" s="100"/>
      <c r="D33" s="100"/>
      <c r="E33" s="100"/>
      <c r="F33" s="100"/>
      <c r="G33" s="100"/>
      <c r="H33" s="100"/>
      <c r="I33" s="100"/>
      <c r="J33" s="100"/>
      <c r="K33" s="99"/>
      <c r="L33" s="133"/>
    </row>
    <row r="34" spans="1:12" ht="12.75">
      <c r="A34" s="16"/>
      <c r="B34" s="4"/>
      <c r="C34" s="4"/>
      <c r="D34" s="4"/>
      <c r="E34" s="4"/>
      <c r="F34" s="4"/>
      <c r="G34" s="4"/>
      <c r="H34" s="4"/>
      <c r="I34" s="4"/>
      <c r="J34" s="4"/>
      <c r="K34" s="4"/>
      <c r="L34" s="17"/>
    </row>
    <row r="35" spans="1:12" ht="12.75">
      <c r="A35" s="16"/>
      <c r="B35" s="4"/>
      <c r="C35" s="4"/>
      <c r="D35" s="4"/>
      <c r="E35" s="4"/>
      <c r="F35" s="4"/>
      <c r="G35" s="4"/>
      <c r="H35" s="4"/>
      <c r="I35" s="4"/>
      <c r="J35" s="4"/>
      <c r="K35" s="4"/>
      <c r="L35" s="17"/>
    </row>
    <row r="36" spans="1:12" ht="12.75">
      <c r="A36" s="16"/>
      <c r="B36" s="4"/>
      <c r="C36" s="4"/>
      <c r="D36" s="4"/>
      <c r="E36" s="4"/>
      <c r="F36" s="4"/>
      <c r="G36" s="4"/>
      <c r="H36" s="4"/>
      <c r="I36" s="4"/>
      <c r="J36" s="4"/>
      <c r="K36" s="4"/>
      <c r="L36" s="17"/>
    </row>
    <row r="37" spans="1:12" ht="12.75">
      <c r="A37" s="16"/>
      <c r="B37" s="4"/>
      <c r="C37" s="4"/>
      <c r="D37" s="4"/>
      <c r="E37" s="4"/>
      <c r="F37" s="4"/>
      <c r="G37" s="4"/>
      <c r="H37" s="4"/>
      <c r="I37" s="4"/>
      <c r="J37" s="4"/>
      <c r="K37" s="4"/>
      <c r="L37" s="17"/>
    </row>
    <row r="38" spans="1:12" ht="12.75">
      <c r="A38" s="16"/>
      <c r="B38" s="4"/>
      <c r="C38" s="4"/>
      <c r="D38" s="4"/>
      <c r="E38" s="4"/>
      <c r="F38" s="4"/>
      <c r="G38" s="4"/>
      <c r="H38" s="4"/>
      <c r="I38" s="4"/>
      <c r="J38" s="4"/>
      <c r="K38" s="4"/>
      <c r="L38" s="17"/>
    </row>
    <row r="39" spans="1:12" ht="12.75">
      <c r="A39" s="16"/>
      <c r="B39" s="4"/>
      <c r="C39" s="4"/>
      <c r="D39" s="4"/>
      <c r="E39" s="4"/>
      <c r="F39" s="4"/>
      <c r="G39" s="4"/>
      <c r="H39" s="4"/>
      <c r="I39" s="4"/>
      <c r="J39" s="4"/>
      <c r="K39" s="4"/>
      <c r="L39" s="17"/>
    </row>
    <row r="40" spans="1:12" ht="12.75">
      <c r="A40" s="16"/>
      <c r="B40" s="4"/>
      <c r="C40" s="4"/>
      <c r="D40" s="4"/>
      <c r="E40" s="4"/>
      <c r="F40" s="4"/>
      <c r="G40" s="4"/>
      <c r="H40" s="4"/>
      <c r="I40" s="4"/>
      <c r="J40" s="4"/>
      <c r="K40" s="4"/>
      <c r="L40" s="17"/>
    </row>
    <row r="41" spans="1:12" ht="12.75">
      <c r="A41" s="16"/>
      <c r="B41" s="4"/>
      <c r="C41" s="4"/>
      <c r="D41" s="4"/>
      <c r="E41" s="4"/>
      <c r="F41" s="4"/>
      <c r="G41" s="4"/>
      <c r="H41" s="4"/>
      <c r="I41" s="4"/>
      <c r="J41" s="4"/>
      <c r="K41" s="4"/>
      <c r="L41" s="17"/>
    </row>
    <row r="42" spans="1:12" ht="12.75">
      <c r="A42" s="16"/>
      <c r="B42" s="4"/>
      <c r="C42" s="4"/>
      <c r="D42" s="4"/>
      <c r="E42" s="4"/>
      <c r="F42" s="4"/>
      <c r="G42" s="4"/>
      <c r="H42" s="4"/>
      <c r="I42" s="4"/>
      <c r="J42" s="4"/>
      <c r="K42" s="4"/>
      <c r="L42" s="17"/>
    </row>
    <row r="43" spans="1:12" ht="12.75">
      <c r="A43" s="16"/>
      <c r="B43" s="4"/>
      <c r="C43" s="4"/>
      <c r="D43" s="4"/>
      <c r="E43" s="4"/>
      <c r="F43" s="4"/>
      <c r="G43" s="4"/>
      <c r="H43" s="4"/>
      <c r="I43" s="4"/>
      <c r="J43" s="4"/>
      <c r="K43" s="4"/>
      <c r="L43" s="17"/>
    </row>
    <row r="44" spans="1:12" ht="12.75">
      <c r="A44" s="16"/>
      <c r="B44" s="4"/>
      <c r="C44" s="4"/>
      <c r="D44" s="4"/>
      <c r="E44" s="4"/>
      <c r="F44" s="4"/>
      <c r="G44" s="4"/>
      <c r="H44" s="4"/>
      <c r="I44" s="4"/>
      <c r="J44" s="4"/>
      <c r="K44" s="4"/>
      <c r="L44" s="17"/>
    </row>
    <row r="45" spans="1:12" ht="12.75">
      <c r="A45" s="16"/>
      <c r="B45" s="4"/>
      <c r="C45" s="4"/>
      <c r="D45" s="4"/>
      <c r="E45" s="4"/>
      <c r="F45" s="4"/>
      <c r="G45" s="4"/>
      <c r="H45" s="4"/>
      <c r="I45" s="4"/>
      <c r="J45" s="4"/>
      <c r="K45" s="4"/>
      <c r="L45" s="17"/>
    </row>
    <row r="46" spans="1:12" ht="12.75">
      <c r="A46" s="16"/>
      <c r="B46" s="4"/>
      <c r="C46" s="4"/>
      <c r="D46" s="4"/>
      <c r="E46" s="4"/>
      <c r="F46" s="4"/>
      <c r="G46" s="4"/>
      <c r="H46" s="4"/>
      <c r="I46" s="4"/>
      <c r="J46" s="4"/>
      <c r="K46" s="4"/>
      <c r="L46" s="17"/>
    </row>
    <row r="47" spans="1:12" ht="12.75">
      <c r="A47" s="16"/>
      <c r="B47" s="4"/>
      <c r="C47" s="4"/>
      <c r="D47" s="4"/>
      <c r="E47" s="4"/>
      <c r="F47" s="4"/>
      <c r="G47" s="4"/>
      <c r="H47" s="4"/>
      <c r="I47" s="4"/>
      <c r="J47" s="4"/>
      <c r="K47" s="4"/>
      <c r="L47" s="17"/>
    </row>
    <row r="48" spans="1:12" ht="12.75">
      <c r="A48" s="16"/>
      <c r="B48" s="4"/>
      <c r="C48" s="4"/>
      <c r="D48" s="4"/>
      <c r="E48" s="4"/>
      <c r="F48" s="4"/>
      <c r="G48" s="4"/>
      <c r="H48" s="4"/>
      <c r="I48" s="4"/>
      <c r="J48" s="4"/>
      <c r="K48" s="4"/>
      <c r="L48" s="17"/>
    </row>
    <row r="49" spans="1:12" ht="13.5" thickBot="1">
      <c r="A49" s="21"/>
      <c r="B49" s="22"/>
      <c r="C49" s="22"/>
      <c r="D49" s="22"/>
      <c r="E49" s="22"/>
      <c r="F49" s="22"/>
      <c r="G49" s="22"/>
      <c r="H49" s="22"/>
      <c r="I49" s="22"/>
      <c r="J49" s="22"/>
      <c r="K49" s="22"/>
      <c r="L49" s="23"/>
    </row>
    <row r="50" spans="1:9" ht="12.75">
      <c r="A50" s="579" t="s">
        <v>525</v>
      </c>
      <c r="B50" s="518"/>
      <c r="C50" s="518"/>
      <c r="D50" s="518"/>
      <c r="E50" s="518"/>
      <c r="F50" s="518"/>
      <c r="G50" s="518"/>
      <c r="H50" s="518"/>
      <c r="I50" s="580"/>
    </row>
  </sheetData>
  <sheetProtection password="C71F" sheet="1"/>
  <mergeCells count="23">
    <mergeCell ref="A31:B31"/>
    <mergeCell ref="A50:I50"/>
    <mergeCell ref="A25:B25"/>
    <mergeCell ref="A26:B26"/>
    <mergeCell ref="A32:B32"/>
    <mergeCell ref="A33:B33"/>
    <mergeCell ref="A30:B30"/>
    <mergeCell ref="A27:B27"/>
    <mergeCell ref="A28:B28"/>
    <mergeCell ref="A29:B29"/>
    <mergeCell ref="A2:L2"/>
    <mergeCell ref="H6:I6"/>
    <mergeCell ref="C20:D20"/>
    <mergeCell ref="E20:F20"/>
    <mergeCell ref="G20:H20"/>
    <mergeCell ref="I20:J20"/>
    <mergeCell ref="A23:B23"/>
    <mergeCell ref="A24:B24"/>
    <mergeCell ref="K21:L21"/>
    <mergeCell ref="K20:L20"/>
    <mergeCell ref="A20:B21"/>
    <mergeCell ref="A9:L9"/>
    <mergeCell ref="A22:B22"/>
  </mergeCells>
  <printOptions/>
  <pageMargins left="0.77" right="0.25" top="1" bottom="1" header="0.5" footer="0.5"/>
  <pageSetup horizontalDpi="300" verticalDpi="300" orientation="portrait" paperSize="5" r:id="rId1"/>
</worksheet>
</file>

<file path=xl/worksheets/sheet13.xml><?xml version="1.0" encoding="utf-8"?>
<worksheet xmlns="http://schemas.openxmlformats.org/spreadsheetml/2006/main" xmlns:r="http://schemas.openxmlformats.org/officeDocument/2006/relationships">
  <dimension ref="A1:J131"/>
  <sheetViews>
    <sheetView showGridLines="0" zoomScalePageLayoutView="0" workbookViewId="0" topLeftCell="A112">
      <selection activeCell="A4" sqref="A4:I8"/>
    </sheetView>
  </sheetViews>
  <sheetFormatPr defaultColWidth="9.140625" defaultRowHeight="12.75"/>
  <sheetData>
    <row r="1" spans="1:10" ht="12.75">
      <c r="A1" s="123"/>
      <c r="B1" s="124"/>
      <c r="C1" s="124"/>
      <c r="D1" s="124"/>
      <c r="E1" s="124"/>
      <c r="F1" s="124"/>
      <c r="G1" s="124"/>
      <c r="H1" s="124"/>
      <c r="I1" s="124"/>
      <c r="J1" s="125"/>
    </row>
    <row r="2" spans="1:10" ht="23.25" customHeight="1">
      <c r="A2" s="469" t="str">
        <f>certificates!A2</f>
        <v>CERTIFICATE UNDER ACT OF 1982</v>
      </c>
      <c r="B2" s="470"/>
      <c r="C2" s="470"/>
      <c r="D2" s="470"/>
      <c r="E2" s="470"/>
      <c r="F2" s="470"/>
      <c r="G2" s="470"/>
      <c r="H2" s="470"/>
      <c r="I2" s="470"/>
      <c r="J2" s="17"/>
    </row>
    <row r="3" spans="1:10" ht="20.25" customHeight="1">
      <c r="A3" s="31"/>
      <c r="B3" s="32"/>
      <c r="C3" s="32"/>
      <c r="D3" s="32"/>
      <c r="E3" s="32"/>
      <c r="F3" s="32"/>
      <c r="G3" s="32"/>
      <c r="H3" s="32"/>
      <c r="I3" s="32"/>
      <c r="J3" s="17"/>
    </row>
    <row r="4" spans="1:10" ht="12.75">
      <c r="A4" s="592" t="str">
        <f>certificates!B11</f>
        <v>                  Certified that Sri.B.Narsimlu SGT.Asst was not sanctioned 130-250/150-300  grade under trainedgraduate teacher and no amount is to be recoverable from under act 14 of 1982</v>
      </c>
      <c r="B4" s="593"/>
      <c r="C4" s="593"/>
      <c r="D4" s="593"/>
      <c r="E4" s="593"/>
      <c r="F4" s="593"/>
      <c r="G4" s="593"/>
      <c r="H4" s="593"/>
      <c r="I4" s="593"/>
      <c r="J4" s="17"/>
    </row>
    <row r="5" spans="1:10" ht="12.75">
      <c r="A5" s="592"/>
      <c r="B5" s="593"/>
      <c r="C5" s="593"/>
      <c r="D5" s="593"/>
      <c r="E5" s="593"/>
      <c r="F5" s="593"/>
      <c r="G5" s="593"/>
      <c r="H5" s="593"/>
      <c r="I5" s="593"/>
      <c r="J5" s="17"/>
    </row>
    <row r="6" spans="1:10" ht="12.75">
      <c r="A6" s="592"/>
      <c r="B6" s="593"/>
      <c r="C6" s="593"/>
      <c r="D6" s="593"/>
      <c r="E6" s="593"/>
      <c r="F6" s="593"/>
      <c r="G6" s="593"/>
      <c r="H6" s="593"/>
      <c r="I6" s="593"/>
      <c r="J6" s="17"/>
    </row>
    <row r="7" spans="1:10" ht="12.75">
      <c r="A7" s="592"/>
      <c r="B7" s="593"/>
      <c r="C7" s="593"/>
      <c r="D7" s="593"/>
      <c r="E7" s="593"/>
      <c r="F7" s="593"/>
      <c r="G7" s="593"/>
      <c r="H7" s="593"/>
      <c r="I7" s="593"/>
      <c r="J7" s="17"/>
    </row>
    <row r="8" spans="1:10" ht="18.75" customHeight="1">
      <c r="A8" s="592"/>
      <c r="B8" s="593"/>
      <c r="C8" s="593"/>
      <c r="D8" s="593"/>
      <c r="E8" s="593"/>
      <c r="F8" s="593"/>
      <c r="G8" s="593"/>
      <c r="H8" s="593"/>
      <c r="I8" s="593"/>
      <c r="J8" s="17"/>
    </row>
    <row r="9" spans="1:10" ht="12.75">
      <c r="A9" s="16"/>
      <c r="B9" s="4"/>
      <c r="C9" s="4"/>
      <c r="D9" s="4"/>
      <c r="E9" s="4"/>
      <c r="F9" s="4"/>
      <c r="G9" s="4"/>
      <c r="H9" s="4"/>
      <c r="I9" s="4"/>
      <c r="J9" s="17"/>
    </row>
    <row r="10" spans="1:10" ht="12.75">
      <c r="A10" s="16"/>
      <c r="B10" s="4"/>
      <c r="C10" s="4"/>
      <c r="D10" s="4"/>
      <c r="E10" s="4"/>
      <c r="F10" s="4"/>
      <c r="G10" s="4"/>
      <c r="H10" s="4"/>
      <c r="I10" s="4"/>
      <c r="J10" s="17"/>
    </row>
    <row r="11" spans="1:10" ht="12.75">
      <c r="A11" s="16"/>
      <c r="B11" s="4"/>
      <c r="C11" s="4"/>
      <c r="D11" s="4"/>
      <c r="E11" s="4"/>
      <c r="F11" s="4"/>
      <c r="G11" s="4"/>
      <c r="H11" s="4"/>
      <c r="I11" s="4"/>
      <c r="J11" s="17"/>
    </row>
    <row r="12" spans="1:10" ht="12.75">
      <c r="A12" s="16"/>
      <c r="B12" s="4"/>
      <c r="C12" s="4"/>
      <c r="D12" s="4"/>
      <c r="E12" s="4"/>
      <c r="F12" s="4"/>
      <c r="G12" s="4"/>
      <c r="H12" s="4"/>
      <c r="I12" s="4"/>
      <c r="J12" s="17"/>
    </row>
    <row r="13" spans="1:10" ht="12.75">
      <c r="A13" s="16"/>
      <c r="B13" s="4"/>
      <c r="C13" s="4"/>
      <c r="D13" s="4"/>
      <c r="E13" s="4"/>
      <c r="F13" s="4"/>
      <c r="G13" s="4"/>
      <c r="H13" s="4"/>
      <c r="I13" s="4"/>
      <c r="J13" s="17"/>
    </row>
    <row r="14" spans="1:10" ht="12.75">
      <c r="A14" s="16"/>
      <c r="B14" s="4"/>
      <c r="C14" s="4"/>
      <c r="D14" s="4"/>
      <c r="E14" s="4"/>
      <c r="F14" s="4"/>
      <c r="G14" s="4"/>
      <c r="H14" s="4"/>
      <c r="I14" s="4"/>
      <c r="J14" s="17"/>
    </row>
    <row r="15" spans="1:10" ht="12.75">
      <c r="A15" s="16"/>
      <c r="B15" s="4"/>
      <c r="C15" s="4"/>
      <c r="D15" s="4"/>
      <c r="E15" s="4"/>
      <c r="F15" s="293" t="s">
        <v>169</v>
      </c>
      <c r="G15" s="293"/>
      <c r="H15" s="293"/>
      <c r="I15" s="293"/>
      <c r="J15" s="17"/>
    </row>
    <row r="16" spans="1:10" ht="12.75">
      <c r="A16" s="16"/>
      <c r="B16" s="4"/>
      <c r="C16" s="4"/>
      <c r="D16" s="4"/>
      <c r="E16" s="4"/>
      <c r="F16" s="4"/>
      <c r="G16" s="4"/>
      <c r="H16" s="4"/>
      <c r="I16" s="4"/>
      <c r="J16" s="17"/>
    </row>
    <row r="17" spans="1:10" ht="18.75">
      <c r="A17" s="469" t="str">
        <f>certificates!A14</f>
        <v>LEAVE  CERTIFICATE</v>
      </c>
      <c r="B17" s="470"/>
      <c r="C17" s="470"/>
      <c r="D17" s="470"/>
      <c r="E17" s="470"/>
      <c r="F17" s="470"/>
      <c r="G17" s="470"/>
      <c r="H17" s="470"/>
      <c r="I17" s="470"/>
      <c r="J17" s="17"/>
    </row>
    <row r="18" spans="1:10" ht="12.75">
      <c r="A18" s="16"/>
      <c r="B18" s="4"/>
      <c r="C18" s="4"/>
      <c r="D18" s="4"/>
      <c r="E18" s="4"/>
      <c r="F18" s="4"/>
      <c r="G18" s="4"/>
      <c r="H18" s="4"/>
      <c r="I18" s="4"/>
      <c r="J18" s="17"/>
    </row>
    <row r="19" spans="1:10" ht="12.75">
      <c r="A19" s="592" t="str">
        <f>certificates!C19</f>
        <v>                  Certified that Sri.B.Narsimlu, SGT ,PS.Salojipally has not availed any leave / has availed the following kind of leave during the period.of his/her service</v>
      </c>
      <c r="B19" s="593"/>
      <c r="C19" s="593"/>
      <c r="D19" s="593"/>
      <c r="E19" s="593"/>
      <c r="F19" s="593"/>
      <c r="G19" s="593"/>
      <c r="H19" s="593"/>
      <c r="I19" s="593"/>
      <c r="J19" s="17"/>
    </row>
    <row r="20" spans="1:10" ht="12.75">
      <c r="A20" s="592"/>
      <c r="B20" s="593"/>
      <c r="C20" s="593"/>
      <c r="D20" s="593"/>
      <c r="E20" s="593"/>
      <c r="F20" s="593"/>
      <c r="G20" s="593"/>
      <c r="H20" s="593"/>
      <c r="I20" s="593"/>
      <c r="J20" s="17"/>
    </row>
    <row r="21" spans="1:10" ht="12.75">
      <c r="A21" s="592"/>
      <c r="B21" s="593"/>
      <c r="C21" s="593"/>
      <c r="D21" s="593"/>
      <c r="E21" s="593"/>
      <c r="F21" s="593"/>
      <c r="G21" s="593"/>
      <c r="H21" s="593"/>
      <c r="I21" s="593"/>
      <c r="J21" s="17"/>
    </row>
    <row r="22" spans="1:10" ht="28.5" customHeight="1">
      <c r="A22" s="592"/>
      <c r="B22" s="593"/>
      <c r="C22" s="593"/>
      <c r="D22" s="593"/>
      <c r="E22" s="593"/>
      <c r="F22" s="593"/>
      <c r="G22" s="593"/>
      <c r="H22" s="593"/>
      <c r="I22" s="593"/>
      <c r="J22" s="17"/>
    </row>
    <row r="23" spans="1:10" ht="14.25" customHeight="1">
      <c r="A23" s="112">
        <v>1</v>
      </c>
      <c r="B23" s="4"/>
      <c r="C23" s="4"/>
      <c r="D23" s="4"/>
      <c r="E23" s="4"/>
      <c r="F23" s="4"/>
      <c r="G23" s="4"/>
      <c r="H23" s="4"/>
      <c r="I23" s="4"/>
      <c r="J23" s="17"/>
    </row>
    <row r="24" spans="1:10" ht="14.25" customHeight="1">
      <c r="A24" s="112">
        <v>2</v>
      </c>
      <c r="B24" s="4"/>
      <c r="C24" s="4"/>
      <c r="D24" s="4"/>
      <c r="E24" s="4"/>
      <c r="F24" s="4"/>
      <c r="G24" s="4"/>
      <c r="H24" s="4"/>
      <c r="I24" s="4"/>
      <c r="J24" s="17"/>
    </row>
    <row r="25" spans="1:10" ht="14.25" customHeight="1">
      <c r="A25" s="112">
        <v>3</v>
      </c>
      <c r="B25" s="4"/>
      <c r="C25" s="4"/>
      <c r="D25" s="4"/>
      <c r="E25" s="4"/>
      <c r="F25" s="4"/>
      <c r="G25" s="4"/>
      <c r="H25" s="4"/>
      <c r="I25" s="4"/>
      <c r="J25" s="17"/>
    </row>
    <row r="26" spans="1:10" ht="12.75">
      <c r="A26" s="112"/>
      <c r="B26" s="4"/>
      <c r="C26" s="4"/>
      <c r="D26" s="4"/>
      <c r="E26" s="4"/>
      <c r="F26" s="4"/>
      <c r="G26" s="4"/>
      <c r="H26" s="4"/>
      <c r="I26" s="4"/>
      <c r="J26" s="17"/>
    </row>
    <row r="27" spans="1:10" ht="12.75">
      <c r="A27" s="112"/>
      <c r="B27" s="4"/>
      <c r="C27" s="4"/>
      <c r="D27" s="4"/>
      <c r="E27" s="4"/>
      <c r="F27" s="4"/>
      <c r="G27" s="4"/>
      <c r="H27" s="4"/>
      <c r="I27" s="4"/>
      <c r="J27" s="17"/>
    </row>
    <row r="28" spans="1:10" ht="12.75">
      <c r="A28" s="112"/>
      <c r="B28" s="4"/>
      <c r="C28" s="4"/>
      <c r="D28" s="4"/>
      <c r="E28" s="4"/>
      <c r="F28" s="4"/>
      <c r="G28" s="4"/>
      <c r="H28" s="4"/>
      <c r="I28" s="4"/>
      <c r="J28" s="17"/>
    </row>
    <row r="29" spans="1:10" ht="12.75">
      <c r="A29" s="16"/>
      <c r="B29" s="4"/>
      <c r="C29" s="4"/>
      <c r="D29" s="4"/>
      <c r="E29" s="4"/>
      <c r="F29" s="4"/>
      <c r="G29" s="4"/>
      <c r="H29" s="4"/>
      <c r="I29" s="4"/>
      <c r="J29" s="17"/>
    </row>
    <row r="30" spans="1:10" ht="12.75">
      <c r="A30" s="16"/>
      <c r="B30" s="4"/>
      <c r="C30" s="4"/>
      <c r="D30" s="4"/>
      <c r="E30" s="4"/>
      <c r="F30" s="4"/>
      <c r="G30" s="4"/>
      <c r="H30" s="4"/>
      <c r="I30" s="4"/>
      <c r="J30" s="17"/>
    </row>
    <row r="31" spans="1:10" ht="12.75">
      <c r="A31" s="16"/>
      <c r="B31" s="4"/>
      <c r="C31" s="4"/>
      <c r="D31" s="4"/>
      <c r="E31" s="4"/>
      <c r="F31" s="293" t="s">
        <v>169</v>
      </c>
      <c r="G31" s="293"/>
      <c r="H31" s="293"/>
      <c r="I31" s="293"/>
      <c r="J31" s="17"/>
    </row>
    <row r="32" spans="1:10" ht="12.75">
      <c r="A32" s="16"/>
      <c r="B32" s="4"/>
      <c r="C32" s="4"/>
      <c r="D32" s="4"/>
      <c r="E32" s="4"/>
      <c r="F32" s="113"/>
      <c r="G32" s="113"/>
      <c r="H32" s="113"/>
      <c r="I32" s="113"/>
      <c r="J32" s="17"/>
    </row>
    <row r="33" spans="1:10" ht="12.75">
      <c r="A33" s="16"/>
      <c r="B33" s="4"/>
      <c r="C33" s="4"/>
      <c r="D33" s="4"/>
      <c r="E33" s="4"/>
      <c r="F33" s="113"/>
      <c r="G33" s="113"/>
      <c r="H33" s="113"/>
      <c r="I33" s="113"/>
      <c r="J33" s="17"/>
    </row>
    <row r="34" spans="1:10" ht="18.75">
      <c r="A34" s="469" t="str">
        <f>certificates!A25</f>
        <v>SUSPENSION CERTIFICATE</v>
      </c>
      <c r="B34" s="470"/>
      <c r="C34" s="470"/>
      <c r="D34" s="470"/>
      <c r="E34" s="470"/>
      <c r="F34" s="470"/>
      <c r="G34" s="470"/>
      <c r="H34" s="470"/>
      <c r="I34" s="470"/>
      <c r="J34" s="17"/>
    </row>
    <row r="35" spans="1:10" ht="12.75">
      <c r="A35" s="16"/>
      <c r="B35" s="4"/>
      <c r="C35" s="4"/>
      <c r="D35" s="4"/>
      <c r="E35" s="4"/>
      <c r="F35" s="4"/>
      <c r="G35" s="4"/>
      <c r="H35" s="4"/>
      <c r="I35" s="4"/>
      <c r="J35" s="17"/>
    </row>
    <row r="36" spans="1:10" ht="12.75">
      <c r="A36" s="592" t="str">
        <f>certificates!C30</f>
        <v>                       Certified that Sri.B.Narsimlu,SGT,PS.Salojipallyhas not been suspended any time during his/her service</v>
      </c>
      <c r="B36" s="593"/>
      <c r="C36" s="593"/>
      <c r="D36" s="593"/>
      <c r="E36" s="593"/>
      <c r="F36" s="593"/>
      <c r="G36" s="593"/>
      <c r="H36" s="593"/>
      <c r="I36" s="593"/>
      <c r="J36" s="17"/>
    </row>
    <row r="37" spans="1:10" ht="12.75">
      <c r="A37" s="592"/>
      <c r="B37" s="593"/>
      <c r="C37" s="593"/>
      <c r="D37" s="593"/>
      <c r="E37" s="593"/>
      <c r="F37" s="593"/>
      <c r="G37" s="593"/>
      <c r="H37" s="593"/>
      <c r="I37" s="593"/>
      <c r="J37" s="17"/>
    </row>
    <row r="38" spans="1:10" ht="12.75">
      <c r="A38" s="592"/>
      <c r="B38" s="593"/>
      <c r="C38" s="593"/>
      <c r="D38" s="593"/>
      <c r="E38" s="593"/>
      <c r="F38" s="593"/>
      <c r="G38" s="593"/>
      <c r="H38" s="593"/>
      <c r="I38" s="593"/>
      <c r="J38" s="17"/>
    </row>
    <row r="39" spans="1:10" ht="12.75">
      <c r="A39" s="592"/>
      <c r="B39" s="593"/>
      <c r="C39" s="593"/>
      <c r="D39" s="593"/>
      <c r="E39" s="593"/>
      <c r="F39" s="593"/>
      <c r="G39" s="593"/>
      <c r="H39" s="593"/>
      <c r="I39" s="593"/>
      <c r="J39" s="17"/>
    </row>
    <row r="40" spans="1:10" ht="12.75">
      <c r="A40" s="592"/>
      <c r="B40" s="593"/>
      <c r="C40" s="593"/>
      <c r="D40" s="593"/>
      <c r="E40" s="593"/>
      <c r="F40" s="593"/>
      <c r="G40" s="593"/>
      <c r="H40" s="593"/>
      <c r="I40" s="593"/>
      <c r="J40" s="17"/>
    </row>
    <row r="41" spans="1:10" ht="12.75">
      <c r="A41" s="16"/>
      <c r="B41" s="4"/>
      <c r="C41" s="4"/>
      <c r="D41" s="4"/>
      <c r="E41" s="4"/>
      <c r="F41" s="4"/>
      <c r="G41" s="4"/>
      <c r="H41" s="4"/>
      <c r="I41" s="4"/>
      <c r="J41" s="17"/>
    </row>
    <row r="42" spans="1:10" ht="12.75">
      <c r="A42" s="16"/>
      <c r="B42" s="4"/>
      <c r="C42" s="4"/>
      <c r="D42" s="4"/>
      <c r="E42" s="4"/>
      <c r="F42" s="4"/>
      <c r="G42" s="4"/>
      <c r="H42" s="4"/>
      <c r="I42" s="4"/>
      <c r="J42" s="17"/>
    </row>
    <row r="43" spans="1:10" ht="12.75">
      <c r="A43" s="16"/>
      <c r="B43" s="4"/>
      <c r="C43" s="4"/>
      <c r="D43" s="4"/>
      <c r="E43" s="4"/>
      <c r="F43" s="4"/>
      <c r="G43" s="4"/>
      <c r="H43" s="4"/>
      <c r="I43" s="4"/>
      <c r="J43" s="17"/>
    </row>
    <row r="44" spans="1:10" ht="12.75">
      <c r="A44" s="16"/>
      <c r="B44" s="4"/>
      <c r="C44" s="4"/>
      <c r="D44" s="4"/>
      <c r="E44" s="4"/>
      <c r="F44" s="4"/>
      <c r="G44" s="4"/>
      <c r="H44" s="4"/>
      <c r="I44" s="4"/>
      <c r="J44" s="17"/>
    </row>
    <row r="45" spans="1:10" ht="12.75">
      <c r="A45" s="16"/>
      <c r="B45" s="4"/>
      <c r="C45" s="4"/>
      <c r="D45" s="4"/>
      <c r="E45" s="4"/>
      <c r="F45" s="293" t="s">
        <v>169</v>
      </c>
      <c r="G45" s="293"/>
      <c r="H45" s="293"/>
      <c r="I45" s="293"/>
      <c r="J45" s="17"/>
    </row>
    <row r="46" spans="1:10" ht="12.75">
      <c r="A46" s="16"/>
      <c r="B46" s="4"/>
      <c r="C46" s="4"/>
      <c r="D46" s="4"/>
      <c r="E46" s="4"/>
      <c r="F46" s="4"/>
      <c r="G46" s="4"/>
      <c r="H46" s="4"/>
      <c r="I46" s="4"/>
      <c r="J46" s="17"/>
    </row>
    <row r="47" spans="1:10" ht="12.75">
      <c r="A47" s="16"/>
      <c r="B47" s="4"/>
      <c r="C47" s="4"/>
      <c r="D47" s="4"/>
      <c r="E47" s="4"/>
      <c r="F47" s="4"/>
      <c r="G47" s="4"/>
      <c r="H47" s="4"/>
      <c r="I47" s="4"/>
      <c r="J47" s="17"/>
    </row>
    <row r="48" spans="1:10" ht="12.75">
      <c r="A48" s="16"/>
      <c r="B48" s="4"/>
      <c r="C48" s="4"/>
      <c r="D48" s="4"/>
      <c r="E48" s="4"/>
      <c r="F48" s="4"/>
      <c r="G48" s="4"/>
      <c r="H48" s="4"/>
      <c r="I48" s="4"/>
      <c r="J48" s="17"/>
    </row>
    <row r="49" spans="1:10" ht="12.75">
      <c r="A49" s="16"/>
      <c r="B49" s="4"/>
      <c r="C49" s="4"/>
      <c r="D49" s="4"/>
      <c r="E49" s="4"/>
      <c r="F49" s="4"/>
      <c r="G49" s="4"/>
      <c r="H49" s="4"/>
      <c r="I49" s="4"/>
      <c r="J49" s="17"/>
    </row>
    <row r="50" spans="1:10" ht="18.75">
      <c r="A50" s="469" t="str">
        <f>certificates!B35</f>
        <v>RESPONSIBILITY CERTIFICATE</v>
      </c>
      <c r="B50" s="470"/>
      <c r="C50" s="470"/>
      <c r="D50" s="470"/>
      <c r="E50" s="470"/>
      <c r="F50" s="470"/>
      <c r="G50" s="470"/>
      <c r="H50" s="470"/>
      <c r="I50" s="470"/>
      <c r="J50" s="17"/>
    </row>
    <row r="51" spans="1:10" ht="12.75">
      <c r="A51" s="592" t="str">
        <f>certificates!C40</f>
        <v>                         I Sri.B.Narsimlu,S/O B.Bagaiah to be retired as SGTO/o ThePS.Salojipally do here by declare that,if any amount to be excess paid,due to erroneous calculation, noticed at a later date,I shall be ready to refund the same without any objection in the matter</v>
      </c>
      <c r="B51" s="593"/>
      <c r="C51" s="593"/>
      <c r="D51" s="593"/>
      <c r="E51" s="593"/>
      <c r="F51" s="593"/>
      <c r="G51" s="593"/>
      <c r="H51" s="593"/>
      <c r="I51" s="593"/>
      <c r="J51" s="17"/>
    </row>
    <row r="52" spans="1:10" ht="12.75">
      <c r="A52" s="592"/>
      <c r="B52" s="593"/>
      <c r="C52" s="593"/>
      <c r="D52" s="593"/>
      <c r="E52" s="593"/>
      <c r="F52" s="593"/>
      <c r="G52" s="593"/>
      <c r="H52" s="593"/>
      <c r="I52" s="593"/>
      <c r="J52" s="17"/>
    </row>
    <row r="53" spans="1:10" ht="12.75">
      <c r="A53" s="592"/>
      <c r="B53" s="593"/>
      <c r="C53" s="593"/>
      <c r="D53" s="593"/>
      <c r="E53" s="593"/>
      <c r="F53" s="593"/>
      <c r="G53" s="593"/>
      <c r="H53" s="593"/>
      <c r="I53" s="593"/>
      <c r="J53" s="17"/>
    </row>
    <row r="54" spans="1:10" ht="12.75">
      <c r="A54" s="592"/>
      <c r="B54" s="593"/>
      <c r="C54" s="593"/>
      <c r="D54" s="593"/>
      <c r="E54" s="593"/>
      <c r="F54" s="593"/>
      <c r="G54" s="593"/>
      <c r="H54" s="593"/>
      <c r="I54" s="593"/>
      <c r="J54" s="17"/>
    </row>
    <row r="55" spans="1:10" ht="12.75">
      <c r="A55" s="592"/>
      <c r="B55" s="593"/>
      <c r="C55" s="593"/>
      <c r="D55" s="593"/>
      <c r="E55" s="593"/>
      <c r="F55" s="593"/>
      <c r="G55" s="593"/>
      <c r="H55" s="593"/>
      <c r="I55" s="593"/>
      <c r="J55" s="17"/>
    </row>
    <row r="56" spans="1:10" ht="12.75">
      <c r="A56" s="592"/>
      <c r="B56" s="593"/>
      <c r="C56" s="593"/>
      <c r="D56" s="593"/>
      <c r="E56" s="593"/>
      <c r="F56" s="593"/>
      <c r="G56" s="593"/>
      <c r="H56" s="593"/>
      <c r="I56" s="593"/>
      <c r="J56" s="17"/>
    </row>
    <row r="57" spans="1:10" ht="12.75">
      <c r="A57" s="592"/>
      <c r="B57" s="593"/>
      <c r="C57" s="593"/>
      <c r="D57" s="593"/>
      <c r="E57" s="593"/>
      <c r="F57" s="593"/>
      <c r="G57" s="593"/>
      <c r="H57" s="593"/>
      <c r="I57" s="593"/>
      <c r="J57" s="17"/>
    </row>
    <row r="58" spans="1:10" ht="12.75">
      <c r="A58" s="16"/>
      <c r="B58" s="4"/>
      <c r="C58" s="4"/>
      <c r="D58" s="4"/>
      <c r="E58" s="4"/>
      <c r="F58" s="4"/>
      <c r="G58" s="4"/>
      <c r="H58" s="4"/>
      <c r="I58" s="4"/>
      <c r="J58" s="17"/>
    </row>
    <row r="59" spans="1:10" ht="12.75">
      <c r="A59" s="633" t="s">
        <v>361</v>
      </c>
      <c r="B59" s="634"/>
      <c r="C59" s="4"/>
      <c r="D59" s="4"/>
      <c r="E59" s="4"/>
      <c r="F59" s="4"/>
      <c r="G59" s="4"/>
      <c r="H59" s="4"/>
      <c r="I59" s="4"/>
      <c r="J59" s="17"/>
    </row>
    <row r="60" spans="1:10" ht="12.75">
      <c r="A60" s="633" t="s">
        <v>4</v>
      </c>
      <c r="B60" s="634"/>
      <c r="C60" s="4"/>
      <c r="D60" s="4"/>
      <c r="E60" s="4"/>
      <c r="F60" s="4"/>
      <c r="G60" s="4"/>
      <c r="H60" s="4"/>
      <c r="I60" s="4"/>
      <c r="J60" s="17"/>
    </row>
    <row r="61" spans="1:10" ht="12.75">
      <c r="A61" s="16"/>
      <c r="B61" s="4"/>
      <c r="C61" s="4"/>
      <c r="D61" s="4"/>
      <c r="E61" s="4"/>
      <c r="F61" s="4"/>
      <c r="G61" s="4"/>
      <c r="H61" s="4"/>
      <c r="I61" s="4"/>
      <c r="J61" s="17"/>
    </row>
    <row r="62" spans="1:10" ht="12.75">
      <c r="A62" s="16"/>
      <c r="B62" s="4"/>
      <c r="C62" s="4"/>
      <c r="D62" s="4"/>
      <c r="E62" s="4"/>
      <c r="F62" s="4"/>
      <c r="G62" s="4"/>
      <c r="H62" s="4"/>
      <c r="I62" s="4"/>
      <c r="J62" s="17"/>
    </row>
    <row r="63" spans="1:10" ht="12.75">
      <c r="A63" s="16"/>
      <c r="B63" s="342" t="s">
        <v>363</v>
      </c>
      <c r="C63" s="342"/>
      <c r="D63" s="342" t="s">
        <v>362</v>
      </c>
      <c r="E63" s="342"/>
      <c r="F63" s="342"/>
      <c r="G63" s="293" t="s">
        <v>364</v>
      </c>
      <c r="H63" s="293"/>
      <c r="I63" s="293"/>
      <c r="J63" s="17"/>
    </row>
    <row r="64" spans="1:10" ht="6.75" customHeight="1" thickBot="1">
      <c r="A64" s="21"/>
      <c r="B64" s="22"/>
      <c r="C64" s="22"/>
      <c r="D64" s="22"/>
      <c r="E64" s="22"/>
      <c r="F64" s="22"/>
      <c r="G64" s="22"/>
      <c r="H64" s="22"/>
      <c r="I64" s="22"/>
      <c r="J64" s="23"/>
    </row>
    <row r="65" spans="1:10" ht="12.75">
      <c r="A65" s="280" t="s">
        <v>525</v>
      </c>
      <c r="B65" s="280"/>
      <c r="C65" s="280"/>
      <c r="D65" s="280"/>
      <c r="E65" s="280"/>
      <c r="F65" s="280"/>
      <c r="G65" s="280"/>
      <c r="H65" s="280"/>
      <c r="I65" s="280"/>
      <c r="J65" s="125"/>
    </row>
    <row r="66" spans="1:10" ht="13.5" thickBot="1">
      <c r="A66" s="16"/>
      <c r="B66" s="4"/>
      <c r="C66" s="4"/>
      <c r="D66" s="4"/>
      <c r="E66" s="4"/>
      <c r="F66" s="4"/>
      <c r="G66" s="4"/>
      <c r="H66" s="4"/>
      <c r="I66" s="4"/>
      <c r="J66" s="17"/>
    </row>
    <row r="67" spans="1:10" ht="18.75">
      <c r="A67" s="464" t="str">
        <f>certificates!A46</f>
        <v>NO ALLEGATIONS CERTIFICATE</v>
      </c>
      <c r="B67" s="465"/>
      <c r="C67" s="465"/>
      <c r="D67" s="465"/>
      <c r="E67" s="465"/>
      <c r="F67" s="465"/>
      <c r="G67" s="465"/>
      <c r="H67" s="465"/>
      <c r="I67" s="465"/>
      <c r="J67" s="125"/>
    </row>
    <row r="68" spans="1:10" ht="12.75">
      <c r="A68" s="16"/>
      <c r="B68" s="4"/>
      <c r="C68" s="4"/>
      <c r="D68" s="4"/>
      <c r="E68" s="4"/>
      <c r="F68" s="4"/>
      <c r="G68" s="4"/>
      <c r="H68" s="4"/>
      <c r="I68" s="4"/>
      <c r="J68" s="17"/>
    </row>
    <row r="69" spans="1:10" ht="12.75">
      <c r="A69" s="589" t="str">
        <f>certificates!C50</f>
        <v>               Certified that no allegations are pending againstSri.B.Narsimlu,(Designation)SGT,PS.Salojipally</v>
      </c>
      <c r="B69" s="567"/>
      <c r="C69" s="567"/>
      <c r="D69" s="567"/>
      <c r="E69" s="567"/>
      <c r="F69" s="567"/>
      <c r="G69" s="567"/>
      <c r="H69" s="567"/>
      <c r="I69" s="567"/>
      <c r="J69" s="17"/>
    </row>
    <row r="70" spans="1:10" ht="12.75">
      <c r="A70" s="589"/>
      <c r="B70" s="567"/>
      <c r="C70" s="567"/>
      <c r="D70" s="567"/>
      <c r="E70" s="567"/>
      <c r="F70" s="567"/>
      <c r="G70" s="567"/>
      <c r="H70" s="567"/>
      <c r="I70" s="567"/>
      <c r="J70" s="17"/>
    </row>
    <row r="71" spans="1:10" ht="12.75">
      <c r="A71" s="589"/>
      <c r="B71" s="567"/>
      <c r="C71" s="567"/>
      <c r="D71" s="567"/>
      <c r="E71" s="567"/>
      <c r="F71" s="567"/>
      <c r="G71" s="567"/>
      <c r="H71" s="567"/>
      <c r="I71" s="567"/>
      <c r="J71" s="17"/>
    </row>
    <row r="72" spans="1:10" ht="18.75" customHeight="1">
      <c r="A72" s="589"/>
      <c r="B72" s="567"/>
      <c r="C72" s="567"/>
      <c r="D72" s="567"/>
      <c r="E72" s="567"/>
      <c r="F72" s="567"/>
      <c r="G72" s="567"/>
      <c r="H72" s="567"/>
      <c r="I72" s="567"/>
      <c r="J72" s="17"/>
    </row>
    <row r="73" spans="1:10" ht="12.75">
      <c r="A73" s="16"/>
      <c r="B73" s="4"/>
      <c r="C73" s="4"/>
      <c r="D73" s="4"/>
      <c r="E73" s="4"/>
      <c r="F73" s="4"/>
      <c r="G73" s="4"/>
      <c r="H73" s="4"/>
      <c r="I73" s="4"/>
      <c r="J73" s="17"/>
    </row>
    <row r="74" spans="1:10" ht="12.75">
      <c r="A74" s="16"/>
      <c r="B74" s="4"/>
      <c r="C74" s="4"/>
      <c r="D74" s="4"/>
      <c r="E74" s="4"/>
      <c r="F74" s="4"/>
      <c r="G74" s="4"/>
      <c r="H74" s="4"/>
      <c r="I74" s="4"/>
      <c r="J74" s="17"/>
    </row>
    <row r="75" spans="1:10" ht="12.75">
      <c r="A75" s="16"/>
      <c r="B75" s="4"/>
      <c r="C75" s="4"/>
      <c r="D75" s="4"/>
      <c r="E75" s="4"/>
      <c r="F75" s="4"/>
      <c r="G75" s="4"/>
      <c r="H75" s="4"/>
      <c r="I75" s="4"/>
      <c r="J75" s="17"/>
    </row>
    <row r="76" spans="1:10" ht="12.75">
      <c r="A76" s="16"/>
      <c r="B76" s="4"/>
      <c r="C76" s="4"/>
      <c r="D76" s="4"/>
      <c r="E76" s="4"/>
      <c r="F76" s="4"/>
      <c r="G76" s="4"/>
      <c r="H76" s="4"/>
      <c r="I76" s="4"/>
      <c r="J76" s="17"/>
    </row>
    <row r="77" spans="1:10" ht="12.75">
      <c r="A77" s="16"/>
      <c r="B77" s="4"/>
      <c r="C77" s="4"/>
      <c r="D77" s="4"/>
      <c r="E77" s="4"/>
      <c r="F77" s="293" t="s">
        <v>169</v>
      </c>
      <c r="G77" s="293"/>
      <c r="H77" s="293"/>
      <c r="I77" s="293"/>
      <c r="J77" s="17"/>
    </row>
    <row r="78" spans="1:10" ht="12.75">
      <c r="A78" s="16"/>
      <c r="B78" s="4"/>
      <c r="C78" s="4"/>
      <c r="D78" s="4"/>
      <c r="E78" s="4"/>
      <c r="F78" s="4"/>
      <c r="G78" s="4"/>
      <c r="H78" s="4"/>
      <c r="I78" s="4"/>
      <c r="J78" s="17"/>
    </row>
    <row r="79" spans="1:10" ht="12.75">
      <c r="A79" s="16"/>
      <c r="B79" s="4"/>
      <c r="C79" s="4"/>
      <c r="D79" s="4"/>
      <c r="E79" s="4"/>
      <c r="F79" s="4"/>
      <c r="G79" s="4"/>
      <c r="H79" s="4"/>
      <c r="I79" s="4"/>
      <c r="J79" s="17"/>
    </row>
    <row r="80" spans="1:10" ht="12.75">
      <c r="A80" s="16"/>
      <c r="B80" s="4"/>
      <c r="C80" s="4"/>
      <c r="D80" s="4"/>
      <c r="E80" s="4"/>
      <c r="F80" s="4"/>
      <c r="G80" s="4"/>
      <c r="H80" s="4"/>
      <c r="I80" s="4"/>
      <c r="J80" s="17"/>
    </row>
    <row r="81" spans="1:10" ht="18.75">
      <c r="A81" s="469" t="str">
        <f>certificates!A56</f>
        <v>NO DUES CERTIFICATE</v>
      </c>
      <c r="B81" s="470"/>
      <c r="C81" s="470"/>
      <c r="D81" s="470"/>
      <c r="E81" s="470"/>
      <c r="F81" s="470"/>
      <c r="G81" s="470"/>
      <c r="H81" s="470"/>
      <c r="I81" s="470"/>
      <c r="J81" s="17"/>
    </row>
    <row r="82" spans="1:10" ht="12.75">
      <c r="A82" s="16"/>
      <c r="B82" s="4"/>
      <c r="C82" s="4"/>
      <c r="D82" s="4"/>
      <c r="E82" s="4"/>
      <c r="F82" s="4"/>
      <c r="G82" s="4"/>
      <c r="H82" s="4"/>
      <c r="I82" s="4"/>
      <c r="J82" s="17"/>
    </row>
    <row r="83" spans="1:10" ht="12.75">
      <c r="A83" s="589" t="str">
        <f>certificates!C61</f>
        <v>                  Certified that  No Govt dues are recoverable from   Sri.B.NarsimluSGTGovt towards the:</v>
      </c>
      <c r="B83" s="567"/>
      <c r="C83" s="567"/>
      <c r="D83" s="567"/>
      <c r="E83" s="567"/>
      <c r="F83" s="567"/>
      <c r="G83" s="567"/>
      <c r="H83" s="567"/>
      <c r="I83" s="567"/>
      <c r="J83" s="17"/>
    </row>
    <row r="84" spans="1:10" ht="12.75">
      <c r="A84" s="589"/>
      <c r="B84" s="567"/>
      <c r="C84" s="567"/>
      <c r="D84" s="567"/>
      <c r="E84" s="567"/>
      <c r="F84" s="567"/>
      <c r="G84" s="567"/>
      <c r="H84" s="567"/>
      <c r="I84" s="567"/>
      <c r="J84" s="17"/>
    </row>
    <row r="85" spans="1:10" ht="12.75">
      <c r="A85" s="589"/>
      <c r="B85" s="567"/>
      <c r="C85" s="567"/>
      <c r="D85" s="567"/>
      <c r="E85" s="567"/>
      <c r="F85" s="567"/>
      <c r="G85" s="567"/>
      <c r="H85" s="567"/>
      <c r="I85" s="567"/>
      <c r="J85" s="17"/>
    </row>
    <row r="86" spans="1:10" ht="6.75" customHeight="1">
      <c r="A86" s="589"/>
      <c r="B86" s="567"/>
      <c r="C86" s="567"/>
      <c r="D86" s="567"/>
      <c r="E86" s="567"/>
      <c r="F86" s="567"/>
      <c r="G86" s="567"/>
      <c r="H86" s="567"/>
      <c r="I86" s="567"/>
      <c r="J86" s="17"/>
    </row>
    <row r="87" spans="1:10" ht="12.75" hidden="1">
      <c r="A87" s="589"/>
      <c r="B87" s="567"/>
      <c r="C87" s="567"/>
      <c r="D87" s="567"/>
      <c r="E87" s="567"/>
      <c r="F87" s="567"/>
      <c r="G87" s="567"/>
      <c r="H87" s="567"/>
      <c r="I87" s="567"/>
      <c r="J87" s="17"/>
    </row>
    <row r="88" spans="1:10" ht="16.5" customHeight="1">
      <c r="A88" s="290" t="s">
        <v>353</v>
      </c>
      <c r="B88" s="291"/>
      <c r="C88" s="291"/>
      <c r="D88" s="291"/>
      <c r="E88" s="291"/>
      <c r="F88" s="291"/>
      <c r="G88" s="291"/>
      <c r="H88" s="291"/>
      <c r="I88" s="4"/>
      <c r="J88" s="17"/>
    </row>
    <row r="89" spans="1:10" ht="14.25" customHeight="1">
      <c r="A89" s="290" t="s">
        <v>354</v>
      </c>
      <c r="B89" s="291"/>
      <c r="C89" s="291"/>
      <c r="D89" s="291"/>
      <c r="E89" s="291"/>
      <c r="F89" s="291"/>
      <c r="G89" s="291"/>
      <c r="H89" s="291"/>
      <c r="I89" s="4"/>
      <c r="J89" s="17"/>
    </row>
    <row r="90" spans="1:10" ht="12.75">
      <c r="A90" s="16"/>
      <c r="B90" s="4"/>
      <c r="C90" s="4"/>
      <c r="D90" s="4"/>
      <c r="E90" s="4"/>
      <c r="F90" s="4"/>
      <c r="G90" s="4"/>
      <c r="H90" s="4"/>
      <c r="I90" s="4"/>
      <c r="J90" s="17"/>
    </row>
    <row r="91" spans="1:10" ht="12.75">
      <c r="A91" s="16"/>
      <c r="B91" s="4"/>
      <c r="C91" s="4"/>
      <c r="D91" s="4"/>
      <c r="E91" s="4"/>
      <c r="F91" s="4"/>
      <c r="G91" s="4"/>
      <c r="H91" s="4"/>
      <c r="I91" s="4"/>
      <c r="J91" s="17"/>
    </row>
    <row r="92" spans="1:10" ht="12.75">
      <c r="A92" s="16"/>
      <c r="B92" s="4"/>
      <c r="C92" s="4"/>
      <c r="D92" s="4"/>
      <c r="E92" s="4"/>
      <c r="F92" s="4"/>
      <c r="G92" s="4"/>
      <c r="H92" s="4"/>
      <c r="I92" s="4"/>
      <c r="J92" s="17"/>
    </row>
    <row r="93" spans="1:10" ht="12.75">
      <c r="A93" s="16"/>
      <c r="B93" s="4"/>
      <c r="C93" s="4"/>
      <c r="D93" s="4"/>
      <c r="E93" s="4"/>
      <c r="F93" s="4"/>
      <c r="G93" s="4"/>
      <c r="H93" s="4"/>
      <c r="I93" s="4"/>
      <c r="J93" s="17"/>
    </row>
    <row r="94" spans="1:10" ht="12.75">
      <c r="A94" s="16"/>
      <c r="B94" s="4"/>
      <c r="C94" s="4"/>
      <c r="D94" s="4"/>
      <c r="E94" s="4"/>
      <c r="F94" s="293" t="s">
        <v>169</v>
      </c>
      <c r="G94" s="293"/>
      <c r="H94" s="293"/>
      <c r="I94" s="293"/>
      <c r="J94" s="17"/>
    </row>
    <row r="95" spans="1:10" ht="12.75">
      <c r="A95" s="16"/>
      <c r="B95" s="4"/>
      <c r="C95" s="4"/>
      <c r="D95" s="4"/>
      <c r="E95" s="4"/>
      <c r="F95" s="4"/>
      <c r="G95" s="4"/>
      <c r="H95" s="4"/>
      <c r="I95" s="4"/>
      <c r="J95" s="17"/>
    </row>
    <row r="96" spans="1:10" ht="12.75">
      <c r="A96" s="16"/>
      <c r="B96" s="4"/>
      <c r="C96" s="4"/>
      <c r="D96" s="4"/>
      <c r="E96" s="4"/>
      <c r="F96" s="4"/>
      <c r="G96" s="4"/>
      <c r="H96" s="4"/>
      <c r="I96" s="4"/>
      <c r="J96" s="17"/>
    </row>
    <row r="97" spans="1:10" ht="12.75">
      <c r="A97" s="16"/>
      <c r="B97" s="4"/>
      <c r="C97" s="4"/>
      <c r="D97" s="4"/>
      <c r="E97" s="4"/>
      <c r="F97" s="4"/>
      <c r="G97" s="4"/>
      <c r="H97" s="4"/>
      <c r="I97" s="4"/>
      <c r="J97" s="17"/>
    </row>
    <row r="98" spans="1:10" ht="18.75">
      <c r="A98" s="469" t="str">
        <f>certificates!B71</f>
        <v>AUDIT OBJECTIONS CERTIFICATE</v>
      </c>
      <c r="B98" s="470"/>
      <c r="C98" s="470"/>
      <c r="D98" s="470"/>
      <c r="E98" s="470"/>
      <c r="F98" s="470"/>
      <c r="G98" s="470"/>
      <c r="H98" s="470"/>
      <c r="I98" s="470"/>
      <c r="J98" s="17"/>
    </row>
    <row r="99" spans="1:10" ht="12.75">
      <c r="A99" s="16"/>
      <c r="B99" s="4"/>
      <c r="C99" s="4"/>
      <c r="D99" s="4"/>
      <c r="E99" s="4"/>
      <c r="F99" s="4"/>
      <c r="G99" s="4"/>
      <c r="H99" s="4"/>
      <c r="I99" s="4"/>
      <c r="J99" s="17"/>
    </row>
    <row r="100" spans="1:10" ht="12.75">
      <c r="A100" s="589" t="str">
        <f>certificates!C75</f>
        <v>                  Certified that here are no audit objections are pending in respect of Sri.B.NarsimluSGT</v>
      </c>
      <c r="B100" s="567"/>
      <c r="C100" s="567"/>
      <c r="D100" s="567"/>
      <c r="E100" s="567"/>
      <c r="F100" s="567"/>
      <c r="G100" s="567"/>
      <c r="H100" s="567"/>
      <c r="I100" s="567"/>
      <c r="J100" s="17"/>
    </row>
    <row r="101" spans="1:10" ht="12.75">
      <c r="A101" s="589"/>
      <c r="B101" s="567"/>
      <c r="C101" s="567"/>
      <c r="D101" s="567"/>
      <c r="E101" s="567"/>
      <c r="F101" s="567"/>
      <c r="G101" s="567"/>
      <c r="H101" s="567"/>
      <c r="I101" s="567"/>
      <c r="J101" s="17"/>
    </row>
    <row r="102" spans="1:10" ht="12.75">
      <c r="A102" s="589"/>
      <c r="B102" s="567"/>
      <c r="C102" s="567"/>
      <c r="D102" s="567"/>
      <c r="E102" s="567"/>
      <c r="F102" s="567"/>
      <c r="G102" s="567"/>
      <c r="H102" s="567"/>
      <c r="I102" s="567"/>
      <c r="J102" s="17"/>
    </row>
    <row r="103" spans="1:10" ht="12.75">
      <c r="A103" s="589"/>
      <c r="B103" s="567"/>
      <c r="C103" s="567"/>
      <c r="D103" s="567"/>
      <c r="E103" s="567"/>
      <c r="F103" s="567"/>
      <c r="G103" s="567"/>
      <c r="H103" s="567"/>
      <c r="I103" s="567"/>
      <c r="J103" s="17"/>
    </row>
    <row r="104" spans="1:10" ht="12.75">
      <c r="A104" s="589"/>
      <c r="B104" s="567"/>
      <c r="C104" s="567"/>
      <c r="D104" s="567"/>
      <c r="E104" s="567"/>
      <c r="F104" s="567"/>
      <c r="G104" s="567"/>
      <c r="H104" s="567"/>
      <c r="I104" s="567"/>
      <c r="J104" s="17"/>
    </row>
    <row r="105" spans="1:10" ht="12.75">
      <c r="A105" s="16"/>
      <c r="B105" s="4"/>
      <c r="C105" s="4"/>
      <c r="D105" s="4"/>
      <c r="E105" s="4"/>
      <c r="F105" s="4"/>
      <c r="G105" s="4"/>
      <c r="H105" s="4"/>
      <c r="I105" s="4"/>
      <c r="J105" s="17"/>
    </row>
    <row r="106" spans="1:10" ht="12.75">
      <c r="A106" s="16"/>
      <c r="B106" s="4"/>
      <c r="C106" s="4"/>
      <c r="D106" s="4"/>
      <c r="E106" s="4"/>
      <c r="F106" s="4"/>
      <c r="G106" s="4"/>
      <c r="H106" s="4"/>
      <c r="I106" s="4"/>
      <c r="J106" s="17"/>
    </row>
    <row r="107" spans="1:10" ht="12.75">
      <c r="A107" s="16"/>
      <c r="B107" s="4"/>
      <c r="C107" s="4"/>
      <c r="D107" s="4"/>
      <c r="E107" s="4"/>
      <c r="F107" s="4"/>
      <c r="G107" s="4"/>
      <c r="H107" s="4"/>
      <c r="I107" s="4"/>
      <c r="J107" s="17"/>
    </row>
    <row r="108" spans="1:10" ht="12.75">
      <c r="A108" s="16"/>
      <c r="B108" s="4"/>
      <c r="C108" s="4"/>
      <c r="D108" s="4"/>
      <c r="E108" s="4"/>
      <c r="F108" s="4"/>
      <c r="G108" s="4"/>
      <c r="H108" s="4"/>
      <c r="I108" s="4"/>
      <c r="J108" s="17"/>
    </row>
    <row r="109" spans="1:10" ht="12.75">
      <c r="A109" s="16"/>
      <c r="B109" s="4"/>
      <c r="C109" s="4"/>
      <c r="D109" s="4"/>
      <c r="E109" s="4"/>
      <c r="F109" s="293" t="s">
        <v>169</v>
      </c>
      <c r="G109" s="293"/>
      <c r="H109" s="293"/>
      <c r="I109" s="293"/>
      <c r="J109" s="17"/>
    </row>
    <row r="110" spans="1:10" ht="12.75">
      <c r="A110" s="16"/>
      <c r="B110" s="4"/>
      <c r="C110" s="4"/>
      <c r="D110" s="4"/>
      <c r="E110" s="4"/>
      <c r="F110" s="4"/>
      <c r="G110" s="4"/>
      <c r="H110" s="4"/>
      <c r="I110" s="4"/>
      <c r="J110" s="17"/>
    </row>
    <row r="111" spans="1:10" ht="12.75">
      <c r="A111" s="16"/>
      <c r="B111" s="4"/>
      <c r="C111" s="4"/>
      <c r="D111" s="4"/>
      <c r="E111" s="4"/>
      <c r="F111" s="4"/>
      <c r="G111" s="4"/>
      <c r="H111" s="4"/>
      <c r="I111" s="4"/>
      <c r="J111" s="17"/>
    </row>
    <row r="112" spans="1:10" ht="12.75">
      <c r="A112" s="16"/>
      <c r="B112" s="4"/>
      <c r="C112" s="4"/>
      <c r="D112" s="4"/>
      <c r="E112" s="4"/>
      <c r="F112" s="4"/>
      <c r="G112" s="4"/>
      <c r="H112" s="4"/>
      <c r="I112" s="4"/>
      <c r="J112" s="17"/>
    </row>
    <row r="113" spans="1:10" ht="12.75">
      <c r="A113" s="16"/>
      <c r="B113" s="4"/>
      <c r="C113" s="4"/>
      <c r="D113" s="4"/>
      <c r="E113" s="4"/>
      <c r="F113" s="4"/>
      <c r="G113" s="4"/>
      <c r="H113" s="4"/>
      <c r="I113" s="4"/>
      <c r="J113" s="17"/>
    </row>
    <row r="114" spans="1:10" ht="18.75">
      <c r="A114" s="469" t="str">
        <f>certificates!A80</f>
        <v>RECOVERIES UNDER ACT 14 OF 1992</v>
      </c>
      <c r="B114" s="470"/>
      <c r="C114" s="470"/>
      <c r="D114" s="470"/>
      <c r="E114" s="470"/>
      <c r="F114" s="470"/>
      <c r="G114" s="470"/>
      <c r="H114" s="470"/>
      <c r="I114" s="470"/>
      <c r="J114" s="17"/>
    </row>
    <row r="115" spans="1:10" ht="12.75">
      <c r="A115" s="16"/>
      <c r="B115" s="4"/>
      <c r="C115" s="4"/>
      <c r="D115" s="4"/>
      <c r="E115" s="4"/>
      <c r="F115" s="4"/>
      <c r="G115" s="4"/>
      <c r="H115" s="4"/>
      <c r="I115" s="4"/>
      <c r="J115" s="17"/>
    </row>
    <row r="116" spans="1:10" ht="12.75">
      <c r="A116" s="16"/>
      <c r="B116" s="4"/>
      <c r="C116" s="4"/>
      <c r="D116" s="4"/>
      <c r="E116" s="4"/>
      <c r="F116" s="4"/>
      <c r="G116" s="4"/>
      <c r="H116" s="4"/>
      <c r="I116" s="4"/>
      <c r="J116" s="17"/>
    </row>
    <row r="117" spans="1:10" ht="12.75">
      <c r="A117" s="589" t="str">
        <f>certificates!C85</f>
        <v>                  Certified that Sri.B.NarsimluSGT(Arts Graduates) was Sanctioned 130-250/150-300 grade W.E.F through he /She was untrained graduaes by virtue of Court order / Department order claim amount is recoverable from him as per act 14 of 1992</v>
      </c>
      <c r="B117" s="567"/>
      <c r="C117" s="567"/>
      <c r="D117" s="567"/>
      <c r="E117" s="567"/>
      <c r="F117" s="567"/>
      <c r="G117" s="567"/>
      <c r="H117" s="567"/>
      <c r="I117" s="567"/>
      <c r="J117" s="17"/>
    </row>
    <row r="118" spans="1:10" ht="12.75">
      <c r="A118" s="589"/>
      <c r="B118" s="567"/>
      <c r="C118" s="567"/>
      <c r="D118" s="567"/>
      <c r="E118" s="567"/>
      <c r="F118" s="567"/>
      <c r="G118" s="567"/>
      <c r="H118" s="567"/>
      <c r="I118" s="567"/>
      <c r="J118" s="17"/>
    </row>
    <row r="119" spans="1:10" ht="12.75">
      <c r="A119" s="589"/>
      <c r="B119" s="567"/>
      <c r="C119" s="567"/>
      <c r="D119" s="567"/>
      <c r="E119" s="567"/>
      <c r="F119" s="567"/>
      <c r="G119" s="567"/>
      <c r="H119" s="567"/>
      <c r="I119" s="567"/>
      <c r="J119" s="17"/>
    </row>
    <row r="120" spans="1:10" ht="12.75">
      <c r="A120" s="589"/>
      <c r="B120" s="567"/>
      <c r="C120" s="567"/>
      <c r="D120" s="567"/>
      <c r="E120" s="567"/>
      <c r="F120" s="567"/>
      <c r="G120" s="567"/>
      <c r="H120" s="567"/>
      <c r="I120" s="567"/>
      <c r="J120" s="17"/>
    </row>
    <row r="121" spans="1:10" ht="12.75">
      <c r="A121" s="589"/>
      <c r="B121" s="567"/>
      <c r="C121" s="567"/>
      <c r="D121" s="567"/>
      <c r="E121" s="567"/>
      <c r="F121" s="567"/>
      <c r="G121" s="567"/>
      <c r="H121" s="567"/>
      <c r="I121" s="567"/>
      <c r="J121" s="17"/>
    </row>
    <row r="122" spans="1:10" ht="12.75">
      <c r="A122" s="16" t="s">
        <v>365</v>
      </c>
      <c r="B122" s="4"/>
      <c r="C122" s="4"/>
      <c r="D122" s="4"/>
      <c r="E122" s="4"/>
      <c r="F122" s="4"/>
      <c r="G122" s="4"/>
      <c r="H122" s="4"/>
      <c r="I122" s="4"/>
      <c r="J122" s="17"/>
    </row>
    <row r="123" spans="1:10" ht="12.75">
      <c r="A123" s="16" t="s">
        <v>366</v>
      </c>
      <c r="B123" s="4"/>
      <c r="C123" s="4"/>
      <c r="D123" s="4"/>
      <c r="E123" s="4"/>
      <c r="F123" s="4"/>
      <c r="G123" s="4"/>
      <c r="H123" s="4"/>
      <c r="I123" s="4"/>
      <c r="J123" s="17"/>
    </row>
    <row r="124" spans="1:10" ht="12.75">
      <c r="A124" s="16" t="s">
        <v>367</v>
      </c>
      <c r="B124" s="4"/>
      <c r="C124" s="4"/>
      <c r="D124" s="4"/>
      <c r="E124" s="4"/>
      <c r="F124" s="4"/>
      <c r="G124" s="4"/>
      <c r="H124" s="4"/>
      <c r="I124" s="4"/>
      <c r="J124" s="17"/>
    </row>
    <row r="125" spans="1:10" ht="12.75">
      <c r="A125" s="16"/>
      <c r="B125" s="4"/>
      <c r="C125" s="4"/>
      <c r="D125" s="4"/>
      <c r="E125" s="4"/>
      <c r="F125" s="4"/>
      <c r="G125" s="4"/>
      <c r="H125" s="4"/>
      <c r="I125" s="4"/>
      <c r="J125" s="17"/>
    </row>
    <row r="126" spans="1:10" ht="12.75">
      <c r="A126" s="16"/>
      <c r="B126" s="4"/>
      <c r="C126" s="4"/>
      <c r="D126" s="4"/>
      <c r="E126" s="4"/>
      <c r="F126" s="4"/>
      <c r="G126" s="4"/>
      <c r="H126" s="4"/>
      <c r="I126" s="4"/>
      <c r="J126" s="17"/>
    </row>
    <row r="127" spans="1:10" ht="12.75">
      <c r="A127" s="16"/>
      <c r="B127" s="4"/>
      <c r="C127" s="4"/>
      <c r="D127" s="4"/>
      <c r="E127" s="4"/>
      <c r="F127" s="4"/>
      <c r="G127" s="4"/>
      <c r="H127" s="4"/>
      <c r="I127" s="4"/>
      <c r="J127" s="17"/>
    </row>
    <row r="128" spans="1:10" ht="12.75">
      <c r="A128" s="16"/>
      <c r="B128" s="4"/>
      <c r="C128" s="4"/>
      <c r="D128" s="4"/>
      <c r="E128" s="4"/>
      <c r="F128" s="4"/>
      <c r="G128" s="4"/>
      <c r="H128" s="4"/>
      <c r="I128" s="4"/>
      <c r="J128" s="17"/>
    </row>
    <row r="129" spans="1:10" ht="12.75">
      <c r="A129" s="16"/>
      <c r="B129" s="4"/>
      <c r="C129" s="4"/>
      <c r="D129" s="4"/>
      <c r="E129" s="4"/>
      <c r="F129" s="4"/>
      <c r="G129" s="4"/>
      <c r="H129" s="4"/>
      <c r="I129" s="4"/>
      <c r="J129" s="17"/>
    </row>
    <row r="130" spans="1:10" ht="13.5" thickBot="1">
      <c r="A130" s="21"/>
      <c r="B130" s="22"/>
      <c r="C130" s="22"/>
      <c r="D130" s="22"/>
      <c r="E130" s="22"/>
      <c r="F130" s="22"/>
      <c r="G130" s="22"/>
      <c r="H130" s="22"/>
      <c r="I130" s="22"/>
      <c r="J130" s="23"/>
    </row>
    <row r="131" spans="1:9" ht="12.75">
      <c r="A131" s="280" t="s">
        <v>525</v>
      </c>
      <c r="B131" s="280"/>
      <c r="C131" s="280"/>
      <c r="D131" s="280"/>
      <c r="E131" s="280"/>
      <c r="F131" s="280"/>
      <c r="G131" s="280"/>
      <c r="H131" s="280"/>
      <c r="I131" s="280"/>
    </row>
  </sheetData>
  <sheetProtection password="C71F" sheet="1"/>
  <mergeCells count="31">
    <mergeCell ref="A59:B59"/>
    <mergeCell ref="A60:B60"/>
    <mergeCell ref="A2:I2"/>
    <mergeCell ref="A4:I8"/>
    <mergeCell ref="A17:I17"/>
    <mergeCell ref="A19:I22"/>
    <mergeCell ref="F15:I15"/>
    <mergeCell ref="F31:I31"/>
    <mergeCell ref="F45:I45"/>
    <mergeCell ref="A100:I104"/>
    <mergeCell ref="A34:I34"/>
    <mergeCell ref="A36:I40"/>
    <mergeCell ref="G63:I63"/>
    <mergeCell ref="D63:F63"/>
    <mergeCell ref="A50:I50"/>
    <mergeCell ref="A51:I57"/>
    <mergeCell ref="A65:I65"/>
    <mergeCell ref="A131:I131"/>
    <mergeCell ref="A117:I121"/>
    <mergeCell ref="A114:I114"/>
    <mergeCell ref="A98:I98"/>
    <mergeCell ref="F77:I77"/>
    <mergeCell ref="A81:I81"/>
    <mergeCell ref="B63:C63"/>
    <mergeCell ref="A67:I67"/>
    <mergeCell ref="A69:I72"/>
    <mergeCell ref="F109:I109"/>
    <mergeCell ref="A83:I87"/>
    <mergeCell ref="A88:H88"/>
    <mergeCell ref="A89:H89"/>
    <mergeCell ref="F94:I94"/>
  </mergeCells>
  <printOptions/>
  <pageMargins left="0.57" right="0.51" top="1" bottom="0.78" header="0.38" footer="0.23"/>
  <pageSetup horizontalDpi="300" verticalDpi="300" orientation="portrait" paperSize="5" r:id="rId1"/>
</worksheet>
</file>

<file path=xl/worksheets/sheet14.xml><?xml version="1.0" encoding="utf-8"?>
<worksheet xmlns="http://schemas.openxmlformats.org/spreadsheetml/2006/main" xmlns:r="http://schemas.openxmlformats.org/officeDocument/2006/relationships">
  <dimension ref="A2:L127"/>
  <sheetViews>
    <sheetView zoomScalePageLayoutView="0" workbookViewId="0" topLeftCell="A1">
      <selection activeCell="B11" sqref="B11:J13"/>
    </sheetView>
  </sheetViews>
  <sheetFormatPr defaultColWidth="9.140625" defaultRowHeight="12.75"/>
  <cols>
    <col min="1" max="1" width="2.00390625" style="0" customWidth="1"/>
    <col min="2" max="2" width="2.8515625" style="0" customWidth="1"/>
    <col min="9" max="9" width="12.28125" style="0" customWidth="1"/>
    <col min="10" max="10" width="18.140625" style="0" customWidth="1"/>
  </cols>
  <sheetData>
    <row r="2" spans="1:9" ht="18">
      <c r="A2" s="640" t="s">
        <v>336</v>
      </c>
      <c r="B2" s="640"/>
      <c r="C2" s="640"/>
      <c r="D2" s="640"/>
      <c r="E2" s="640"/>
      <c r="F2" s="640"/>
      <c r="G2" s="640"/>
      <c r="H2" s="640"/>
      <c r="I2" s="640"/>
    </row>
    <row r="4" spans="4:12" ht="12.75">
      <c r="D4" s="53"/>
      <c r="E4" s="53"/>
      <c r="F4" s="53"/>
      <c r="G4" s="53"/>
      <c r="H4" s="53"/>
      <c r="I4" s="53"/>
      <c r="J4" s="53"/>
      <c r="K4" s="53"/>
      <c r="L4" s="53"/>
    </row>
    <row r="5" spans="1:9" ht="16.5" customHeight="1">
      <c r="A5" s="544" t="s">
        <v>337</v>
      </c>
      <c r="B5" s="544"/>
      <c r="D5" s="639" t="s">
        <v>339</v>
      </c>
      <c r="E5" s="639"/>
      <c r="F5" s="639"/>
      <c r="G5" s="639"/>
      <c r="H5" s="639"/>
      <c r="I5" s="639"/>
    </row>
    <row r="6" spans="4:10" ht="12.75">
      <c r="D6" s="544" t="s">
        <v>338</v>
      </c>
      <c r="E6" s="544"/>
      <c r="F6" s="544"/>
      <c r="G6" s="544"/>
      <c r="H6" s="544"/>
      <c r="I6" s="544"/>
      <c r="J6" s="544"/>
    </row>
    <row r="11" spans="2:10" ht="12.75">
      <c r="B11" s="641" t="str">
        <f>CONCATENATE("             ",A5,data!F3," ",certificates!D5,D6)</f>
        <v>                  Certified that Sri.B.Narsimlu SGT.Asst was not sanctioned 130-250/150-300  grade under trainedgraduate teacher and no amount is to be recoverable from under act 14 of 1982</v>
      </c>
      <c r="C11" s="641"/>
      <c r="D11" s="641"/>
      <c r="E11" s="641"/>
      <c r="F11" s="641"/>
      <c r="G11" s="641"/>
      <c r="H11" s="641"/>
      <c r="I11" s="641"/>
      <c r="J11" s="641"/>
    </row>
    <row r="12" spans="2:10" ht="12.75">
      <c r="B12" s="641"/>
      <c r="C12" s="641"/>
      <c r="D12" s="641"/>
      <c r="E12" s="641"/>
      <c r="F12" s="641"/>
      <c r="G12" s="641"/>
      <c r="H12" s="641"/>
      <c r="I12" s="641"/>
      <c r="J12" s="641"/>
    </row>
    <row r="13" spans="2:10" ht="18" customHeight="1">
      <c r="B13" s="641"/>
      <c r="C13" s="641"/>
      <c r="D13" s="641"/>
      <c r="E13" s="641"/>
      <c r="F13" s="641"/>
      <c r="G13" s="641"/>
      <c r="H13" s="641"/>
      <c r="I13" s="641"/>
      <c r="J13" s="641"/>
    </row>
    <row r="14" spans="1:10" ht="12.75">
      <c r="A14" s="546" t="s">
        <v>340</v>
      </c>
      <c r="B14" s="546"/>
      <c r="C14" s="546"/>
      <c r="D14" s="546"/>
      <c r="E14" s="546"/>
      <c r="F14" s="546"/>
      <c r="G14" s="546"/>
      <c r="H14" s="546"/>
      <c r="I14" s="546"/>
      <c r="J14" s="546"/>
    </row>
    <row r="16" spans="3:10" ht="12.75">
      <c r="C16" s="544" t="s">
        <v>341</v>
      </c>
      <c r="D16" s="544"/>
      <c r="E16" s="544"/>
      <c r="F16" s="544"/>
      <c r="G16" s="544"/>
      <c r="H16" s="544"/>
      <c r="I16" s="544"/>
      <c r="J16" s="544"/>
    </row>
    <row r="19" spans="3:10" ht="12.75">
      <c r="C19" s="638" t="str">
        <f>CONCATENATE("             ",A5,data!F3,", ",data!D5," ,",data!E6," ",certificates!C16)</f>
        <v>                  Certified that Sri.B.Narsimlu, SGT ,PS.Salojipally has not availed any leave / has availed the following kind of leave during the period.of his/her service</v>
      </c>
      <c r="D19" s="638"/>
      <c r="E19" s="638"/>
      <c r="F19" s="638"/>
      <c r="G19" s="638"/>
      <c r="H19" s="638"/>
      <c r="I19" s="638"/>
      <c r="J19" s="638"/>
    </row>
    <row r="20" spans="3:10" ht="12.75">
      <c r="C20" s="638"/>
      <c r="D20" s="638"/>
      <c r="E20" s="638"/>
      <c r="F20" s="638"/>
      <c r="G20" s="638"/>
      <c r="H20" s="638"/>
      <c r="I20" s="638"/>
      <c r="J20" s="638"/>
    </row>
    <row r="21" spans="3:10" ht="12.75">
      <c r="C21" s="638"/>
      <c r="D21" s="638"/>
      <c r="E21" s="638"/>
      <c r="F21" s="638"/>
      <c r="G21" s="638"/>
      <c r="H21" s="638"/>
      <c r="I21" s="638"/>
      <c r="J21" s="638"/>
    </row>
    <row r="22" spans="3:10" ht="12.75">
      <c r="C22" s="638"/>
      <c r="D22" s="638"/>
      <c r="E22" s="638"/>
      <c r="F22" s="638"/>
      <c r="G22" s="638"/>
      <c r="H22" s="638"/>
      <c r="I22" s="638"/>
      <c r="J22" s="638"/>
    </row>
    <row r="25" spans="1:10" ht="12.75">
      <c r="A25" s="546" t="s">
        <v>342</v>
      </c>
      <c r="B25" s="546"/>
      <c r="C25" s="546"/>
      <c r="D25" s="546"/>
      <c r="E25" s="546"/>
      <c r="F25" s="546"/>
      <c r="G25" s="546"/>
      <c r="H25" s="546"/>
      <c r="I25" s="546"/>
      <c r="J25" s="546"/>
    </row>
    <row r="28" spans="3:10" ht="12.75">
      <c r="C28" s="544" t="s">
        <v>343</v>
      </c>
      <c r="D28" s="544"/>
      <c r="E28" s="544"/>
      <c r="F28" s="544"/>
      <c r="G28" s="544"/>
      <c r="H28" s="544"/>
      <c r="I28" s="544"/>
      <c r="J28" s="544"/>
    </row>
    <row r="30" spans="3:10" ht="12.75">
      <c r="C30" s="638" t="str">
        <f>CONCATENATE("                  ",A5,data!F3,",",data!D5,",",data!E6,certificates!C28)</f>
        <v>                       Certified that Sri.B.Narsimlu,SGT,PS.Salojipallyhas not been suspended any time during his/her service</v>
      </c>
      <c r="D30" s="638"/>
      <c r="E30" s="638"/>
      <c r="F30" s="638"/>
      <c r="G30" s="638"/>
      <c r="H30" s="638"/>
      <c r="I30" s="638"/>
      <c r="J30" s="638"/>
    </row>
    <row r="31" spans="3:10" ht="12.75">
      <c r="C31" s="638"/>
      <c r="D31" s="638"/>
      <c r="E31" s="638"/>
      <c r="F31" s="638"/>
      <c r="G31" s="638"/>
      <c r="H31" s="638"/>
      <c r="I31" s="638"/>
      <c r="J31" s="638"/>
    </row>
    <row r="32" spans="3:10" ht="12.75">
      <c r="C32" s="638"/>
      <c r="D32" s="638"/>
      <c r="E32" s="638"/>
      <c r="F32" s="638"/>
      <c r="G32" s="638"/>
      <c r="H32" s="638"/>
      <c r="I32" s="638"/>
      <c r="J32" s="638"/>
    </row>
    <row r="33" spans="3:10" ht="12.75">
      <c r="C33" s="638"/>
      <c r="D33" s="638"/>
      <c r="E33" s="638"/>
      <c r="F33" s="638"/>
      <c r="G33" s="638"/>
      <c r="H33" s="638"/>
      <c r="I33" s="638"/>
      <c r="J33" s="638"/>
    </row>
    <row r="35" spans="2:10" ht="12.75">
      <c r="B35" s="546" t="s">
        <v>344</v>
      </c>
      <c r="C35" s="546"/>
      <c r="D35" s="546"/>
      <c r="E35" s="546"/>
      <c r="F35" s="546"/>
      <c r="G35" s="546"/>
      <c r="H35" s="546"/>
      <c r="I35" s="546"/>
      <c r="J35" s="546"/>
    </row>
    <row r="36" ht="12.75">
      <c r="C36" t="s">
        <v>345</v>
      </c>
    </row>
    <row r="37" spans="3:5" ht="12.75">
      <c r="C37" s="544" t="s">
        <v>346</v>
      </c>
      <c r="D37" s="544"/>
      <c r="E37" t="s">
        <v>347</v>
      </c>
    </row>
    <row r="38" spans="3:10" ht="33" customHeight="1">
      <c r="C38" s="637" t="s">
        <v>348</v>
      </c>
      <c r="D38" s="637"/>
      <c r="E38" s="637"/>
      <c r="F38" s="637"/>
      <c r="G38" s="637"/>
      <c r="H38" s="637"/>
      <c r="I38" s="637"/>
      <c r="J38" s="637"/>
    </row>
    <row r="40" spans="3:10" ht="12.75">
      <c r="C40" s="638" t="str">
        <f>CONCATENATE("                         ",C36,data!F3,",","S/O"," ",data!F4," ",certificates!C37,data!D5,certificates!E37,data!E6," ",certificates!C38)</f>
        <v>                         I Sri.B.Narsimlu,S/O B.Bagaiah to be retired as SGTO/o ThePS.Salojipally do here by declare that,if any amount to be excess paid,due to erroneous calculation, noticed at a later date,I shall be ready to refund the same without any objection in the matter</v>
      </c>
      <c r="D40" s="638"/>
      <c r="E40" s="638"/>
      <c r="F40" s="638"/>
      <c r="G40" s="638"/>
      <c r="H40" s="638"/>
      <c r="I40" s="638"/>
      <c r="J40" s="638"/>
    </row>
    <row r="41" spans="3:10" ht="12.75">
      <c r="C41" s="638"/>
      <c r="D41" s="638"/>
      <c r="E41" s="638"/>
      <c r="F41" s="638"/>
      <c r="G41" s="638"/>
      <c r="H41" s="638"/>
      <c r="I41" s="638"/>
      <c r="J41" s="638"/>
    </row>
    <row r="42" spans="3:10" ht="12.75">
      <c r="C42" s="638"/>
      <c r="D42" s="638"/>
      <c r="E42" s="638"/>
      <c r="F42" s="638"/>
      <c r="G42" s="638"/>
      <c r="H42" s="638"/>
      <c r="I42" s="638"/>
      <c r="J42" s="638"/>
    </row>
    <row r="43" spans="3:10" ht="12.75">
      <c r="C43" s="638"/>
      <c r="D43" s="638"/>
      <c r="E43" s="638"/>
      <c r="F43" s="638"/>
      <c r="G43" s="638"/>
      <c r="H43" s="638"/>
      <c r="I43" s="638"/>
      <c r="J43" s="638"/>
    </row>
    <row r="44" spans="3:10" ht="12.75">
      <c r="C44" s="638"/>
      <c r="D44" s="638"/>
      <c r="E44" s="638"/>
      <c r="F44" s="638"/>
      <c r="G44" s="638"/>
      <c r="H44" s="638"/>
      <c r="I44" s="638"/>
      <c r="J44" s="638"/>
    </row>
    <row r="45" spans="3:10" ht="12.75">
      <c r="C45" s="638"/>
      <c r="D45" s="638"/>
      <c r="E45" s="638"/>
      <c r="F45" s="638"/>
      <c r="G45" s="638"/>
      <c r="H45" s="638"/>
      <c r="I45" s="638"/>
      <c r="J45" s="638"/>
    </row>
    <row r="46" spans="1:10" ht="12.75">
      <c r="A46" s="546" t="s">
        <v>349</v>
      </c>
      <c r="B46" s="546"/>
      <c r="C46" s="546"/>
      <c r="D46" s="546"/>
      <c r="E46" s="546"/>
      <c r="F46" s="546"/>
      <c r="G46" s="546"/>
      <c r="H46" s="546"/>
      <c r="I46" s="546"/>
      <c r="J46" s="546"/>
    </row>
    <row r="48" spans="3:8" ht="12.75">
      <c r="C48" s="639" t="s">
        <v>350</v>
      </c>
      <c r="D48" s="639"/>
      <c r="E48" s="639"/>
      <c r="F48" s="639"/>
      <c r="G48" s="639" t="s">
        <v>351</v>
      </c>
      <c r="H48" s="639"/>
    </row>
    <row r="50" spans="3:10" ht="12.75">
      <c r="C50" s="636" t="str">
        <f>CONCATENATE("          ",A5,C48,data!F3,",",certificates!G48,data!D5,",",data!E6)</f>
        <v>               Certified that no allegations are pending againstSri.B.Narsimlu,(Designation)SGT,PS.Salojipally</v>
      </c>
      <c r="D50" s="636"/>
      <c r="E50" s="636"/>
      <c r="F50" s="636"/>
      <c r="G50" s="636"/>
      <c r="H50" s="636"/>
      <c r="I50" s="636"/>
      <c r="J50" s="636"/>
    </row>
    <row r="51" spans="3:10" ht="12.75">
      <c r="C51" s="636"/>
      <c r="D51" s="636"/>
      <c r="E51" s="636"/>
      <c r="F51" s="636"/>
      <c r="G51" s="636"/>
      <c r="H51" s="636"/>
      <c r="I51" s="636"/>
      <c r="J51" s="636"/>
    </row>
    <row r="52" spans="3:10" ht="11.25" customHeight="1">
      <c r="C52" s="636"/>
      <c r="D52" s="636"/>
      <c r="E52" s="636"/>
      <c r="F52" s="636"/>
      <c r="G52" s="636"/>
      <c r="H52" s="636"/>
      <c r="I52" s="636"/>
      <c r="J52" s="636"/>
    </row>
    <row r="53" spans="3:10" ht="12.75" hidden="1">
      <c r="C53" s="636"/>
      <c r="D53" s="636"/>
      <c r="E53" s="636"/>
      <c r="F53" s="636"/>
      <c r="G53" s="636"/>
      <c r="H53" s="636"/>
      <c r="I53" s="636"/>
      <c r="J53" s="636"/>
    </row>
    <row r="54" spans="3:10" ht="12.75" hidden="1">
      <c r="C54" s="636"/>
      <c r="D54" s="636"/>
      <c r="E54" s="636"/>
      <c r="F54" s="636"/>
      <c r="G54" s="636"/>
      <c r="H54" s="636"/>
      <c r="I54" s="636"/>
      <c r="J54" s="636"/>
    </row>
    <row r="56" spans="1:10" ht="12.75">
      <c r="A56" s="544" t="s">
        <v>352</v>
      </c>
      <c r="B56" s="544"/>
      <c r="C56" s="544"/>
      <c r="D56" s="544"/>
      <c r="E56" s="544"/>
      <c r="F56" s="544"/>
      <c r="G56" s="544"/>
      <c r="H56" s="544"/>
      <c r="I56" s="544"/>
      <c r="J56" s="544"/>
    </row>
    <row r="57" spans="3:8" ht="12.75">
      <c r="C57" t="s">
        <v>355</v>
      </c>
      <c r="H57" t="s">
        <v>356</v>
      </c>
    </row>
    <row r="58" spans="3:8" ht="12.75">
      <c r="C58" s="544" t="s">
        <v>353</v>
      </c>
      <c r="D58" s="544"/>
      <c r="E58" s="544"/>
      <c r="F58" s="544"/>
      <c r="G58" s="544"/>
      <c r="H58" s="544"/>
    </row>
    <row r="59" spans="3:10" ht="12.75">
      <c r="C59" s="639" t="s">
        <v>354</v>
      </c>
      <c r="D59" s="639"/>
      <c r="E59" s="639"/>
      <c r="F59" s="639"/>
      <c r="G59" s="639"/>
      <c r="H59" s="639"/>
      <c r="I59" s="639"/>
      <c r="J59" s="639"/>
    </row>
    <row r="61" spans="3:10" ht="12.75" customHeight="1">
      <c r="C61" s="642" t="str">
        <f>CONCATENATE("             ",A5,C57,data!F3,data!D5,certificates!H57)</f>
        <v>                  Certified that  No Govt dues are recoverable from   Sri.B.NarsimluSGTGovt towards the:</v>
      </c>
      <c r="D61" s="642"/>
      <c r="E61" s="642"/>
      <c r="F61" s="642"/>
      <c r="G61" s="642"/>
      <c r="H61" s="642"/>
      <c r="I61" s="642"/>
      <c r="J61" s="642"/>
    </row>
    <row r="62" spans="3:10" ht="12.75">
      <c r="C62" s="642"/>
      <c r="D62" s="642"/>
      <c r="E62" s="642"/>
      <c r="F62" s="642"/>
      <c r="G62" s="642"/>
      <c r="H62" s="642"/>
      <c r="I62" s="642"/>
      <c r="J62" s="642"/>
    </row>
    <row r="63" spans="3:10" ht="12.75">
      <c r="C63" s="642"/>
      <c r="D63" s="642"/>
      <c r="E63" s="642"/>
      <c r="F63" s="642"/>
      <c r="G63" s="642"/>
      <c r="H63" s="642"/>
      <c r="I63" s="642"/>
      <c r="J63" s="642"/>
    </row>
    <row r="64" spans="3:10" ht="9" customHeight="1">
      <c r="C64" s="642"/>
      <c r="D64" s="642"/>
      <c r="E64" s="642"/>
      <c r="F64" s="642"/>
      <c r="G64" s="642"/>
      <c r="H64" s="642"/>
      <c r="I64" s="642"/>
      <c r="J64" s="642"/>
    </row>
    <row r="65" spans="3:10" ht="12.75" customHeight="1" hidden="1">
      <c r="C65" s="642"/>
      <c r="D65" s="642"/>
      <c r="E65" s="642"/>
      <c r="F65" s="642"/>
      <c r="G65" s="642"/>
      <c r="H65" s="642"/>
      <c r="I65" s="642"/>
      <c r="J65" s="642"/>
    </row>
    <row r="66" spans="3:10" ht="14.25">
      <c r="C66" s="291" t="s">
        <v>353</v>
      </c>
      <c r="D66" s="291"/>
      <c r="E66" s="291"/>
      <c r="F66" s="291"/>
      <c r="G66" s="291"/>
      <c r="H66" s="291"/>
      <c r="I66" s="291"/>
      <c r="J66" s="291"/>
    </row>
    <row r="67" spans="3:10" ht="24" customHeight="1">
      <c r="C67" s="291" t="s">
        <v>354</v>
      </c>
      <c r="D67" s="291"/>
      <c r="E67" s="291"/>
      <c r="F67" s="291"/>
      <c r="G67" s="291"/>
      <c r="H67" s="291"/>
      <c r="I67" s="291"/>
      <c r="J67" s="291"/>
    </row>
    <row r="69" spans="3:10" ht="12.75">
      <c r="C69" s="637"/>
      <c r="D69" s="637"/>
      <c r="E69" s="637"/>
      <c r="F69" s="637"/>
      <c r="G69" s="637"/>
      <c r="H69" s="637"/>
      <c r="I69" s="637"/>
      <c r="J69" s="637"/>
    </row>
    <row r="71" spans="2:10" ht="12.75">
      <c r="B71" s="546" t="s">
        <v>357</v>
      </c>
      <c r="C71" s="546"/>
      <c r="D71" s="546"/>
      <c r="E71" s="546"/>
      <c r="F71" s="546"/>
      <c r="G71" s="546"/>
      <c r="H71" s="546"/>
      <c r="I71" s="546"/>
      <c r="J71" s="546"/>
    </row>
    <row r="73" ht="12.75">
      <c r="C73" t="s">
        <v>358</v>
      </c>
    </row>
    <row r="75" spans="3:10" ht="12.75">
      <c r="C75" s="644" t="str">
        <f>CONCATENATE("             ",A5,C73,data!F3,data!D5)</f>
        <v>                  Certified that here are no audit objections are pending in respect of Sri.B.NarsimluSGT</v>
      </c>
      <c r="D75" s="644"/>
      <c r="E75" s="644"/>
      <c r="F75" s="644"/>
      <c r="G75" s="644"/>
      <c r="H75" s="644"/>
      <c r="I75" s="644"/>
      <c r="J75" s="644"/>
    </row>
    <row r="76" spans="3:10" ht="12.75">
      <c r="C76" s="644"/>
      <c r="D76" s="644"/>
      <c r="E76" s="644"/>
      <c r="F76" s="644"/>
      <c r="G76" s="644"/>
      <c r="H76" s="644"/>
      <c r="I76" s="644"/>
      <c r="J76" s="644"/>
    </row>
    <row r="77" spans="3:10" ht="12.75">
      <c r="C77" s="644"/>
      <c r="D77" s="644"/>
      <c r="E77" s="644"/>
      <c r="F77" s="644"/>
      <c r="G77" s="644"/>
      <c r="H77" s="644"/>
      <c r="I77" s="644"/>
      <c r="J77" s="644"/>
    </row>
    <row r="80" spans="1:10" ht="12.75">
      <c r="A80" s="544" t="s">
        <v>359</v>
      </c>
      <c r="B80" s="544"/>
      <c r="C80" s="544"/>
      <c r="D80" s="544"/>
      <c r="E80" s="544"/>
      <c r="F80" s="544"/>
      <c r="G80" s="544"/>
      <c r="H80" s="544"/>
      <c r="I80" s="544"/>
      <c r="J80" s="544"/>
    </row>
    <row r="82" spans="3:10" ht="12.75">
      <c r="C82" s="645" t="s">
        <v>360</v>
      </c>
      <c r="D82" s="645"/>
      <c r="E82" s="645"/>
      <c r="F82" s="645"/>
      <c r="G82" s="645"/>
      <c r="H82" s="645"/>
      <c r="I82" s="645"/>
      <c r="J82" s="645"/>
    </row>
    <row r="83" spans="3:10" ht="12.75">
      <c r="C83" s="645"/>
      <c r="D83" s="645"/>
      <c r="E83" s="645"/>
      <c r="F83" s="645"/>
      <c r="G83" s="645"/>
      <c r="H83" s="645"/>
      <c r="I83" s="645"/>
      <c r="J83" s="645"/>
    </row>
    <row r="84" spans="3:10" ht="12.75">
      <c r="C84" s="645"/>
      <c r="D84" s="645"/>
      <c r="E84" s="645"/>
      <c r="F84" s="645"/>
      <c r="G84" s="645"/>
      <c r="H84" s="645"/>
      <c r="I84" s="645"/>
      <c r="J84" s="645"/>
    </row>
    <row r="85" spans="3:10" ht="12.75">
      <c r="C85" s="643" t="str">
        <f>CONCATENATE("             ",A5,data!F3,data!D5,certificates!C82)</f>
        <v>                  Certified that Sri.B.NarsimluSGT(Arts Graduates) was Sanctioned 130-250/150-300 grade W.E.F through he /She was untrained graduaes by virtue of Court order / Department order claim amount is recoverable from him as per act 14 of 1992</v>
      </c>
      <c r="D85" s="643"/>
      <c r="E85" s="643"/>
      <c r="F85" s="643"/>
      <c r="G85" s="643"/>
      <c r="H85" s="643"/>
      <c r="I85" s="643"/>
      <c r="J85" s="643"/>
    </row>
    <row r="86" spans="3:10" ht="12.75">
      <c r="C86" s="643"/>
      <c r="D86" s="643"/>
      <c r="E86" s="643"/>
      <c r="F86" s="643"/>
      <c r="G86" s="643"/>
      <c r="H86" s="643"/>
      <c r="I86" s="643"/>
      <c r="J86" s="643"/>
    </row>
    <row r="87" spans="3:10" ht="12.75">
      <c r="C87" s="643"/>
      <c r="D87" s="643"/>
      <c r="E87" s="643"/>
      <c r="F87" s="643"/>
      <c r="G87" s="643"/>
      <c r="H87" s="643"/>
      <c r="I87" s="643"/>
      <c r="J87" s="643"/>
    </row>
    <row r="88" spans="3:10" ht="12.75">
      <c r="C88" s="643"/>
      <c r="D88" s="643"/>
      <c r="E88" s="643"/>
      <c r="F88" s="643"/>
      <c r="G88" s="643"/>
      <c r="H88" s="643"/>
      <c r="I88" s="643"/>
      <c r="J88" s="643"/>
    </row>
    <row r="89" spans="3:10" ht="12.75">
      <c r="C89" s="643"/>
      <c r="D89" s="643"/>
      <c r="E89" s="643"/>
      <c r="F89" s="643"/>
      <c r="G89" s="643"/>
      <c r="H89" s="643"/>
      <c r="I89" s="643"/>
      <c r="J89" s="643"/>
    </row>
    <row r="90" spans="3:10" ht="12.75">
      <c r="C90" s="643"/>
      <c r="D90" s="643"/>
      <c r="E90" s="643"/>
      <c r="F90" s="643"/>
      <c r="G90" s="643"/>
      <c r="H90" s="643"/>
      <c r="I90" s="643"/>
      <c r="J90" s="643"/>
    </row>
    <row r="95" ht="12.75">
      <c r="C95" t="str">
        <f>'Annexure-III'!A24</f>
        <v>                           I am to inform you that Pension / Family Pension appicable form ofSri.B.NarsimluSGT</v>
      </c>
    </row>
    <row r="97" spans="4:9" ht="12.75">
      <c r="D97" s="544" t="s">
        <v>368</v>
      </c>
      <c r="E97" s="544"/>
      <c r="F97" s="544"/>
      <c r="G97" s="544"/>
      <c r="H97" s="544"/>
      <c r="I97" s="544"/>
    </row>
    <row r="102" spans="3:4" ht="12.75">
      <c r="C102" t="s">
        <v>369</v>
      </c>
      <c r="D102" t="s">
        <v>370</v>
      </c>
    </row>
    <row r="103" ht="12.75">
      <c r="C103" t="s">
        <v>371</v>
      </c>
    </row>
    <row r="104" ht="12.75">
      <c r="C104" t="s">
        <v>372</v>
      </c>
    </row>
    <row r="105" spans="3:10" ht="12.75">
      <c r="C105" s="637" t="str">
        <f>CONCATENATE(C102,"    ",D102,"  ",data!F3,"      ",C103,data!D5,"  ",certificates!C104)</f>
        <v>Sub:    Pension -- Sanction Pension and Other Retiring Benefits in respect of   Sri.B.Narsimlu       Designation SGT  Regarding.</v>
      </c>
      <c r="D105" s="637"/>
      <c r="E105" s="637"/>
      <c r="F105" s="637"/>
      <c r="G105" s="637"/>
      <c r="H105" s="637"/>
      <c r="I105" s="637"/>
      <c r="J105" s="637"/>
    </row>
    <row r="106" spans="3:10" ht="12.75">
      <c r="C106" s="637"/>
      <c r="D106" s="637"/>
      <c r="E106" s="637"/>
      <c r="F106" s="637"/>
      <c r="G106" s="637"/>
      <c r="H106" s="637"/>
      <c r="I106" s="637"/>
      <c r="J106" s="637"/>
    </row>
    <row r="107" spans="3:10" ht="12.75">
      <c r="C107" s="637"/>
      <c r="D107" s="637"/>
      <c r="E107" s="637"/>
      <c r="F107" s="637"/>
      <c r="G107" s="637"/>
      <c r="H107" s="637"/>
      <c r="I107" s="637"/>
      <c r="J107" s="637"/>
    </row>
    <row r="108" spans="3:10" ht="12.75">
      <c r="C108" s="637"/>
      <c r="D108" s="637"/>
      <c r="E108" s="637"/>
      <c r="F108" s="637"/>
      <c r="G108" s="637"/>
      <c r="H108" s="637"/>
      <c r="I108" s="637"/>
      <c r="J108" s="637"/>
    </row>
    <row r="109" spans="3:10" ht="12.75">
      <c r="C109" s="637"/>
      <c r="D109" s="637"/>
      <c r="E109" s="637"/>
      <c r="F109" s="637"/>
      <c r="G109" s="637"/>
      <c r="H109" s="637"/>
      <c r="I109" s="637"/>
      <c r="J109" s="637"/>
    </row>
    <row r="112" spans="3:5" ht="12.75">
      <c r="C112" s="544" t="s">
        <v>438</v>
      </c>
      <c r="D112" s="544"/>
      <c r="E112" s="544"/>
    </row>
    <row r="113" ht="12.75">
      <c r="C113" t="s">
        <v>439</v>
      </c>
    </row>
    <row r="114" spans="3:7" ht="12.75">
      <c r="C114" s="544" t="s">
        <v>440</v>
      </c>
      <c r="D114" s="544"/>
      <c r="E114" s="544"/>
      <c r="F114" s="544"/>
      <c r="G114" s="544"/>
    </row>
    <row r="115" spans="3:10" ht="12.75">
      <c r="C115" s="635" t="str">
        <f>CONCATENATE("               ",C112," ",data!F3,data!D5," ",certificates!C113,data!E6," ",certificates!C114)</f>
        <v>               Last pay certificate of  Sri.B.NarsimluSGT of the PS.Salojipally proceeding on retirement due to Superannuation</v>
      </c>
      <c r="D115" s="635"/>
      <c r="E115" s="635"/>
      <c r="F115" s="635"/>
      <c r="G115" s="635"/>
      <c r="H115" s="635"/>
      <c r="I115" s="635"/>
      <c r="J115" s="635"/>
    </row>
    <row r="116" spans="3:10" ht="12.75">
      <c r="C116" s="635"/>
      <c r="D116" s="635"/>
      <c r="E116" s="635"/>
      <c r="F116" s="635"/>
      <c r="G116" s="635"/>
      <c r="H116" s="635"/>
      <c r="I116" s="635"/>
      <c r="J116" s="635"/>
    </row>
    <row r="117" spans="3:10" ht="12.75">
      <c r="C117" s="635"/>
      <c r="D117" s="635"/>
      <c r="E117" s="635"/>
      <c r="F117" s="635"/>
      <c r="G117" s="635"/>
      <c r="H117" s="635"/>
      <c r="I117" s="635"/>
      <c r="J117" s="635"/>
    </row>
    <row r="118" spans="3:10" ht="12.75">
      <c r="C118" s="635"/>
      <c r="D118" s="635"/>
      <c r="E118" s="635"/>
      <c r="F118" s="635"/>
      <c r="G118" s="635"/>
      <c r="H118" s="635"/>
      <c r="I118" s="635"/>
      <c r="J118" s="635"/>
    </row>
    <row r="119" spans="3:10" ht="12.75">
      <c r="C119" s="635"/>
      <c r="D119" s="635"/>
      <c r="E119" s="635"/>
      <c r="F119" s="635"/>
      <c r="G119" s="635"/>
      <c r="H119" s="635"/>
      <c r="I119" s="635"/>
      <c r="J119" s="635"/>
    </row>
    <row r="120" spans="3:10" ht="12.75">
      <c r="C120" s="635"/>
      <c r="D120" s="635"/>
      <c r="E120" s="635"/>
      <c r="F120" s="635"/>
      <c r="G120" s="635"/>
      <c r="H120" s="635"/>
      <c r="I120" s="635"/>
      <c r="J120" s="635"/>
    </row>
    <row r="122" spans="3:6" ht="12.75">
      <c r="C122" s="544" t="s">
        <v>443</v>
      </c>
      <c r="D122" s="544"/>
      <c r="E122" s="544"/>
      <c r="F122" s="544"/>
    </row>
    <row r="123" spans="3:7" ht="12.75">
      <c r="C123" s="544" t="s">
        <v>444</v>
      </c>
      <c r="D123" s="544"/>
      <c r="E123" s="544"/>
      <c r="F123" s="544"/>
      <c r="G123" t="str">
        <f>'Part II'!G8</f>
        <v>30.6.2011</v>
      </c>
    </row>
    <row r="124" spans="3:10" ht="12.75">
      <c r="C124" s="635" t="str">
        <f>CONCATENATE("             ",C122,data!E6,certificates!C123,",",G123)</f>
        <v>              He/She made over charge of the Officer of PS.Salojipallyon the after noon of,30.6.2011</v>
      </c>
      <c r="D124" s="635"/>
      <c r="E124" s="635"/>
      <c r="F124" s="635"/>
      <c r="G124" s="635"/>
      <c r="H124" s="635"/>
      <c r="I124" s="635"/>
      <c r="J124" s="635"/>
    </row>
    <row r="125" spans="3:10" ht="12.75">
      <c r="C125" s="635"/>
      <c r="D125" s="635"/>
      <c r="E125" s="635"/>
      <c r="F125" s="635"/>
      <c r="G125" s="635"/>
      <c r="H125" s="635"/>
      <c r="I125" s="635"/>
      <c r="J125" s="635"/>
    </row>
    <row r="126" spans="3:10" ht="12.75">
      <c r="C126" s="635"/>
      <c r="D126" s="635"/>
      <c r="E126" s="635"/>
      <c r="F126" s="635"/>
      <c r="G126" s="635"/>
      <c r="H126" s="635"/>
      <c r="I126" s="635"/>
      <c r="J126" s="635"/>
    </row>
    <row r="127" spans="3:10" ht="12.75">
      <c r="C127" s="635"/>
      <c r="D127" s="635"/>
      <c r="E127" s="635"/>
      <c r="F127" s="635"/>
      <c r="G127" s="635"/>
      <c r="H127" s="635"/>
      <c r="I127" s="635"/>
      <c r="J127" s="635"/>
    </row>
  </sheetData>
  <sheetProtection/>
  <mergeCells count="39">
    <mergeCell ref="C85:J90"/>
    <mergeCell ref="D97:I97"/>
    <mergeCell ref="C105:J109"/>
    <mergeCell ref="B71:J71"/>
    <mergeCell ref="C75:J77"/>
    <mergeCell ref="A80:J80"/>
    <mergeCell ref="C82:J84"/>
    <mergeCell ref="A56:J56"/>
    <mergeCell ref="C61:J65"/>
    <mergeCell ref="C69:J69"/>
    <mergeCell ref="C66:J66"/>
    <mergeCell ref="C58:H58"/>
    <mergeCell ref="C59:J59"/>
    <mergeCell ref="C67:J67"/>
    <mergeCell ref="A14:J14"/>
    <mergeCell ref="A2:I2"/>
    <mergeCell ref="C30:J33"/>
    <mergeCell ref="B35:J35"/>
    <mergeCell ref="D5:I5"/>
    <mergeCell ref="A5:B5"/>
    <mergeCell ref="B11:J13"/>
    <mergeCell ref="D6:J6"/>
    <mergeCell ref="C16:J16"/>
    <mergeCell ref="C19:J22"/>
    <mergeCell ref="A25:J25"/>
    <mergeCell ref="C28:J28"/>
    <mergeCell ref="C50:J54"/>
    <mergeCell ref="C38:J38"/>
    <mergeCell ref="C40:J45"/>
    <mergeCell ref="A46:J46"/>
    <mergeCell ref="C48:F48"/>
    <mergeCell ref="G48:H48"/>
    <mergeCell ref="C37:D37"/>
    <mergeCell ref="C123:F123"/>
    <mergeCell ref="C124:J127"/>
    <mergeCell ref="C115:J120"/>
    <mergeCell ref="C112:E112"/>
    <mergeCell ref="C114:G114"/>
    <mergeCell ref="C122:F122"/>
  </mergeCells>
  <printOptions/>
  <pageMargins left="0.75" right="0.75" top="1" bottom="1" header="0.5" footer="0.5"/>
  <pageSetup horizontalDpi="300" verticalDpi="300" orientation="portrait" paperSize="5" r:id="rId1"/>
</worksheet>
</file>

<file path=xl/worksheets/sheet2.xml><?xml version="1.0" encoding="utf-8"?>
<worksheet xmlns="http://schemas.openxmlformats.org/spreadsheetml/2006/main" xmlns:r="http://schemas.openxmlformats.org/officeDocument/2006/relationships">
  <sheetPr>
    <tabColor indexed="9"/>
  </sheetPr>
  <dimension ref="A2:Q57"/>
  <sheetViews>
    <sheetView showGridLines="0" zoomScalePageLayoutView="0" workbookViewId="0" topLeftCell="A1">
      <selection activeCell="O17" sqref="O17"/>
    </sheetView>
  </sheetViews>
  <sheetFormatPr defaultColWidth="9.140625" defaultRowHeight="12.75"/>
  <cols>
    <col min="1" max="1" width="2.421875" style="24" customWidth="1"/>
    <col min="2" max="2" width="6.8515625" style="24" customWidth="1"/>
    <col min="3" max="3" width="3.00390625" style="24" customWidth="1"/>
    <col min="4" max="4" width="7.28125" style="24" customWidth="1"/>
    <col min="5" max="5" width="20.421875" style="24" customWidth="1"/>
    <col min="6" max="7" width="2.8515625" style="24" customWidth="1"/>
    <col min="8" max="8" width="3.28125" style="24" customWidth="1"/>
    <col min="9" max="9" width="2.421875" style="24" customWidth="1"/>
    <col min="10" max="10" width="3.00390625" style="24" customWidth="1"/>
    <col min="11" max="11" width="2.421875" style="24" customWidth="1"/>
    <col min="12" max="12" width="5.28125" style="24" customWidth="1"/>
    <col min="13" max="13" width="4.00390625" style="24" customWidth="1"/>
    <col min="14" max="16384" width="9.140625" style="24" customWidth="1"/>
  </cols>
  <sheetData>
    <row r="1" ht="13.5" thickBot="1"/>
    <row r="2" spans="1:17" ht="8.25" customHeight="1">
      <c r="A2" s="75"/>
      <c r="B2" s="78"/>
      <c r="C2" s="78"/>
      <c r="D2" s="78"/>
      <c r="E2" s="78"/>
      <c r="F2" s="78"/>
      <c r="G2" s="78"/>
      <c r="H2" s="78"/>
      <c r="I2" s="78"/>
      <c r="J2" s="78"/>
      <c r="K2" s="78"/>
      <c r="L2" s="78"/>
      <c r="M2" s="78"/>
      <c r="N2" s="78"/>
      <c r="O2" s="78"/>
      <c r="P2" s="78"/>
      <c r="Q2" s="79"/>
    </row>
    <row r="3" spans="1:17" ht="12.75">
      <c r="A3" s="285"/>
      <c r="B3" s="286"/>
      <c r="C3" s="286"/>
      <c r="D3" s="286"/>
      <c r="E3" s="286"/>
      <c r="F3" s="286"/>
      <c r="G3" s="286"/>
      <c r="H3" s="286"/>
      <c r="I3" s="286"/>
      <c r="J3" s="35"/>
      <c r="K3" s="35"/>
      <c r="L3" s="35"/>
      <c r="M3" s="35"/>
      <c r="N3" s="35"/>
      <c r="O3" s="35"/>
      <c r="P3" s="35"/>
      <c r="Q3" s="36"/>
    </row>
    <row r="4" spans="1:17" ht="12.75">
      <c r="A4" s="34"/>
      <c r="B4" s="35"/>
      <c r="C4" s="35"/>
      <c r="D4" s="35"/>
      <c r="E4" s="35"/>
      <c r="F4" s="35"/>
      <c r="G4" s="35"/>
      <c r="H4" s="35"/>
      <c r="I4" s="35"/>
      <c r="J4" s="35"/>
      <c r="K4" s="35"/>
      <c r="L4" s="35"/>
      <c r="M4" s="35"/>
      <c r="N4" s="35"/>
      <c r="O4" s="35"/>
      <c r="P4" s="35"/>
      <c r="Q4" s="36"/>
    </row>
    <row r="5" spans="1:17" ht="18.75">
      <c r="A5" s="34"/>
      <c r="B5" s="287" t="s">
        <v>316</v>
      </c>
      <c r="C5" s="287"/>
      <c r="D5" s="287"/>
      <c r="E5" s="287"/>
      <c r="F5" s="287"/>
      <c r="G5" s="287"/>
      <c r="H5" s="287"/>
      <c r="I5" s="287"/>
      <c r="J5" s="287"/>
      <c r="K5" s="287"/>
      <c r="L5" s="287"/>
      <c r="M5" s="287"/>
      <c r="N5" s="287"/>
      <c r="O5" s="287"/>
      <c r="P5" s="287"/>
      <c r="Q5" s="288"/>
    </row>
    <row r="6" spans="1:17" ht="15.75">
      <c r="A6" s="80" t="s">
        <v>278</v>
      </c>
      <c r="B6" s="81"/>
      <c r="C6" s="81"/>
      <c r="D6" s="81"/>
      <c r="E6" s="81"/>
      <c r="F6" s="81"/>
      <c r="G6" s="35"/>
      <c r="H6" s="35"/>
      <c r="I6" s="81"/>
      <c r="J6" s="81"/>
      <c r="K6" s="35"/>
      <c r="L6" s="35"/>
      <c r="M6" s="81" t="s">
        <v>276</v>
      </c>
      <c r="N6" s="81"/>
      <c r="O6" s="35"/>
      <c r="P6" s="35"/>
      <c r="Q6" s="36"/>
    </row>
    <row r="7" spans="1:17" ht="15.75">
      <c r="A7" s="80"/>
      <c r="B7" s="81"/>
      <c r="C7" s="81"/>
      <c r="D7" s="81"/>
      <c r="E7" s="81"/>
      <c r="F7" s="81"/>
      <c r="G7" s="81"/>
      <c r="H7" s="81"/>
      <c r="I7" s="81"/>
      <c r="J7" s="81"/>
      <c r="K7" s="35"/>
      <c r="L7" s="35"/>
      <c r="M7" s="35"/>
      <c r="N7" s="35"/>
      <c r="O7" s="35"/>
      <c r="P7" s="35"/>
      <c r="Q7" s="36"/>
    </row>
    <row r="8" spans="1:17" ht="15.75">
      <c r="A8" s="80" t="s">
        <v>305</v>
      </c>
      <c r="B8" s="81"/>
      <c r="C8" s="81"/>
      <c r="D8" s="81"/>
      <c r="E8" s="81"/>
      <c r="F8" s="35"/>
      <c r="G8" s="35"/>
      <c r="H8" s="35"/>
      <c r="I8" s="35"/>
      <c r="J8" s="81" t="s">
        <v>279</v>
      </c>
      <c r="K8" s="81"/>
      <c r="L8" s="81"/>
      <c r="M8" s="81"/>
      <c r="N8" s="81"/>
      <c r="O8" s="35"/>
      <c r="P8" s="35"/>
      <c r="Q8" s="36"/>
    </row>
    <row r="9" spans="1:17" ht="15.75">
      <c r="A9" s="80" t="s">
        <v>280</v>
      </c>
      <c r="B9" s="289" t="str">
        <f>data!E40</f>
        <v>The Mandal Educational Officer,                                                         M.P.Tekmal,                                                                             Dist.Medak</v>
      </c>
      <c r="C9" s="289"/>
      <c r="D9" s="289"/>
      <c r="E9" s="289"/>
      <c r="F9" s="35"/>
      <c r="G9" s="35"/>
      <c r="H9" s="35"/>
      <c r="I9" s="35"/>
      <c r="J9" s="81" t="s">
        <v>315</v>
      </c>
      <c r="K9" s="81"/>
      <c r="L9" s="81"/>
      <c r="M9" s="81"/>
      <c r="N9" s="81"/>
      <c r="O9" s="35"/>
      <c r="P9" s="35"/>
      <c r="Q9" s="36"/>
    </row>
    <row r="10" spans="1:17" ht="15.75">
      <c r="A10" s="80"/>
      <c r="B10" s="289"/>
      <c r="C10" s="289"/>
      <c r="D10" s="289"/>
      <c r="E10" s="289"/>
      <c r="F10" s="35"/>
      <c r="G10" s="35"/>
      <c r="H10" s="35"/>
      <c r="I10" s="35"/>
      <c r="J10" s="81" t="s">
        <v>281</v>
      </c>
      <c r="K10" s="81"/>
      <c r="L10" s="81"/>
      <c r="M10" s="81"/>
      <c r="N10" s="81"/>
      <c r="O10" s="35"/>
      <c r="P10" s="35"/>
      <c r="Q10" s="36"/>
    </row>
    <row r="11" spans="1:17" ht="15.75">
      <c r="A11" s="80"/>
      <c r="B11" s="289"/>
      <c r="C11" s="289"/>
      <c r="D11" s="289"/>
      <c r="E11" s="289"/>
      <c r="F11" s="35"/>
      <c r="G11" s="35"/>
      <c r="H11" s="35"/>
      <c r="I11" s="35"/>
      <c r="J11" s="81" t="s">
        <v>282</v>
      </c>
      <c r="K11" s="81"/>
      <c r="L11" s="81"/>
      <c r="M11" s="81"/>
      <c r="N11" s="81"/>
      <c r="O11" s="35"/>
      <c r="P11" s="35"/>
      <c r="Q11" s="36"/>
    </row>
    <row r="12" spans="1:17" ht="15.75">
      <c r="A12" s="80"/>
      <c r="B12" s="81"/>
      <c r="C12" s="81"/>
      <c r="D12" s="81"/>
      <c r="E12" s="81"/>
      <c r="F12" s="81"/>
      <c r="G12" s="81"/>
      <c r="H12" s="81"/>
      <c r="I12" s="81"/>
      <c r="J12" s="81"/>
      <c r="K12" s="35"/>
      <c r="L12" s="35"/>
      <c r="M12" s="35"/>
      <c r="N12" s="35"/>
      <c r="O12" s="35"/>
      <c r="P12" s="35"/>
      <c r="Q12" s="36"/>
    </row>
    <row r="13" spans="1:17" ht="15.75">
      <c r="A13" s="80"/>
      <c r="B13" s="81"/>
      <c r="C13" s="81"/>
      <c r="D13" s="81"/>
      <c r="E13" s="81"/>
      <c r="F13" s="81"/>
      <c r="G13" s="81"/>
      <c r="H13" s="81"/>
      <c r="I13" s="81"/>
      <c r="J13" s="81"/>
      <c r="K13" s="35"/>
      <c r="L13" s="35"/>
      <c r="M13" s="35"/>
      <c r="N13" s="35"/>
      <c r="O13" s="35"/>
      <c r="P13" s="35"/>
      <c r="Q13" s="82"/>
    </row>
    <row r="14" spans="1:17" ht="15.75">
      <c r="A14" s="80" t="s">
        <v>283</v>
      </c>
      <c r="B14" s="81"/>
      <c r="C14" s="81"/>
      <c r="D14" s="81"/>
      <c r="E14" s="81"/>
      <c r="F14" s="81"/>
      <c r="G14" s="81"/>
      <c r="H14" s="81"/>
      <c r="I14" s="81"/>
      <c r="J14" s="81"/>
      <c r="K14" s="35"/>
      <c r="L14" s="35"/>
      <c r="M14" s="35"/>
      <c r="N14" s="35"/>
      <c r="O14" s="35"/>
      <c r="P14" s="35"/>
      <c r="Q14" s="36"/>
    </row>
    <row r="15" spans="1:17" ht="15.75">
      <c r="A15" s="80"/>
      <c r="B15" s="81"/>
      <c r="C15" s="81"/>
      <c r="D15" s="81"/>
      <c r="E15" s="81"/>
      <c r="F15" s="81"/>
      <c r="G15" s="81"/>
      <c r="H15" s="81"/>
      <c r="I15" s="81"/>
      <c r="J15" s="81"/>
      <c r="K15" s="35"/>
      <c r="L15" s="35"/>
      <c r="M15" s="35"/>
      <c r="N15" s="35"/>
      <c r="O15" s="35"/>
      <c r="P15" s="35"/>
      <c r="Q15" s="36"/>
    </row>
    <row r="16" spans="1:17" ht="15.75">
      <c r="A16" s="80" t="s">
        <v>277</v>
      </c>
      <c r="B16" s="283" t="s">
        <v>284</v>
      </c>
      <c r="C16" s="283"/>
      <c r="D16" s="283"/>
      <c r="E16" s="283"/>
      <c r="F16" s="283"/>
      <c r="G16" s="283"/>
      <c r="H16" s="283"/>
      <c r="I16" s="283"/>
      <c r="J16" s="283"/>
      <c r="K16" s="283"/>
      <c r="L16" s="283"/>
      <c r="M16" s="283"/>
      <c r="N16" s="283"/>
      <c r="O16" s="283"/>
      <c r="P16" s="283"/>
      <c r="Q16" s="284"/>
    </row>
    <row r="17" spans="1:17" ht="15.75">
      <c r="A17" s="80"/>
      <c r="B17" s="81"/>
      <c r="C17" s="81"/>
      <c r="D17" s="81"/>
      <c r="E17" s="283" t="str">
        <f>CONCATENATE(data!F3,"Proposals Submitted.")</f>
        <v>Sri.B.NarsimluProposals Submitted.</v>
      </c>
      <c r="F17" s="283"/>
      <c r="G17" s="283"/>
      <c r="H17" s="283"/>
      <c r="I17" s="283"/>
      <c r="J17" s="283"/>
      <c r="K17" s="35"/>
      <c r="L17" s="35"/>
      <c r="M17" s="35"/>
      <c r="N17" s="35"/>
      <c r="O17" s="35"/>
      <c r="P17" s="35"/>
      <c r="Q17" s="36"/>
    </row>
    <row r="18" spans="1:17" ht="15.75">
      <c r="A18" s="80"/>
      <c r="B18" s="81"/>
      <c r="C18" s="81"/>
      <c r="D18" s="81"/>
      <c r="E18" s="81"/>
      <c r="F18" s="81"/>
      <c r="G18" s="81"/>
      <c r="H18" s="81"/>
      <c r="I18" s="81"/>
      <c r="J18" s="81"/>
      <c r="K18" s="35"/>
      <c r="L18" s="35"/>
      <c r="M18" s="35"/>
      <c r="N18" s="35"/>
      <c r="O18" s="35"/>
      <c r="P18" s="35"/>
      <c r="Q18" s="36"/>
    </row>
    <row r="19" spans="1:17" ht="15.75">
      <c r="A19" s="80"/>
      <c r="B19" s="281" t="s">
        <v>313</v>
      </c>
      <c r="C19" s="281"/>
      <c r="D19" s="281"/>
      <c r="E19" s="281"/>
      <c r="F19" s="281"/>
      <c r="G19" s="281"/>
      <c r="H19" s="281"/>
      <c r="I19" s="281"/>
      <c r="J19" s="281"/>
      <c r="K19" s="281"/>
      <c r="L19" s="281"/>
      <c r="M19" s="281"/>
      <c r="N19" s="281"/>
      <c r="O19" s="281"/>
      <c r="P19" s="281"/>
      <c r="Q19" s="282"/>
    </row>
    <row r="20" spans="1:17" ht="15.75">
      <c r="A20" s="80"/>
      <c r="B20" s="281" t="s">
        <v>314</v>
      </c>
      <c r="C20" s="281"/>
      <c r="D20" s="281"/>
      <c r="E20" s="281"/>
      <c r="F20" s="281"/>
      <c r="G20" s="281"/>
      <c r="H20" s="281"/>
      <c r="I20" s="281"/>
      <c r="J20" s="281"/>
      <c r="K20" s="281"/>
      <c r="L20" s="281"/>
      <c r="M20" s="281"/>
      <c r="N20" s="281"/>
      <c r="O20" s="281"/>
      <c r="P20" s="281"/>
      <c r="Q20" s="282"/>
    </row>
    <row r="21" spans="1:17" ht="15.75">
      <c r="A21" s="80"/>
      <c r="B21" s="81"/>
      <c r="C21" s="81"/>
      <c r="D21" s="81"/>
      <c r="E21" s="81"/>
      <c r="F21" s="81"/>
      <c r="G21" s="81"/>
      <c r="H21" s="81"/>
      <c r="I21" s="81"/>
      <c r="J21" s="81"/>
      <c r="K21" s="35"/>
      <c r="L21" s="35"/>
      <c r="M21" s="35"/>
      <c r="N21" s="35"/>
      <c r="O21" s="35"/>
      <c r="P21" s="35"/>
      <c r="Q21" s="36"/>
    </row>
    <row r="22" spans="1:17" ht="15.75">
      <c r="A22" s="80"/>
      <c r="B22" s="81" t="s">
        <v>285</v>
      </c>
      <c r="C22" s="81"/>
      <c r="D22" s="81"/>
      <c r="E22" s="81"/>
      <c r="F22" s="81"/>
      <c r="G22" s="81"/>
      <c r="H22" s="81"/>
      <c r="I22" s="81"/>
      <c r="J22" s="81"/>
      <c r="K22" s="35"/>
      <c r="L22" s="35"/>
      <c r="M22" s="35"/>
      <c r="N22" s="35"/>
      <c r="O22" s="35"/>
      <c r="P22" s="35"/>
      <c r="Q22" s="36"/>
    </row>
    <row r="23" spans="1:17" ht="15.75">
      <c r="A23" s="80"/>
      <c r="B23" s="81" t="s">
        <v>286</v>
      </c>
      <c r="C23" s="81"/>
      <c r="D23" s="81"/>
      <c r="E23" s="81"/>
      <c r="F23" s="81"/>
      <c r="G23" s="81"/>
      <c r="H23" s="81"/>
      <c r="I23" s="81"/>
      <c r="J23" s="81"/>
      <c r="K23" s="35"/>
      <c r="L23" s="35"/>
      <c r="M23" s="35"/>
      <c r="N23" s="35"/>
      <c r="O23" s="35"/>
      <c r="P23" s="35"/>
      <c r="Q23" s="36"/>
    </row>
    <row r="24" spans="1:17" ht="15.75">
      <c r="A24" s="80"/>
      <c r="B24" s="81" t="s">
        <v>287</v>
      </c>
      <c r="C24" s="81"/>
      <c r="D24" s="81"/>
      <c r="E24" s="81"/>
      <c r="F24" s="81"/>
      <c r="G24" s="81"/>
      <c r="H24" s="81"/>
      <c r="I24" s="81"/>
      <c r="J24" s="81"/>
      <c r="K24" s="35"/>
      <c r="L24" s="35"/>
      <c r="M24" s="35"/>
      <c r="N24" s="35"/>
      <c r="O24" s="35"/>
      <c r="P24" s="35"/>
      <c r="Q24" s="36"/>
    </row>
    <row r="25" spans="1:17" ht="15.75">
      <c r="A25" s="80"/>
      <c r="B25" s="81"/>
      <c r="C25" s="81"/>
      <c r="D25" s="81"/>
      <c r="E25" s="81"/>
      <c r="F25" s="81"/>
      <c r="G25" s="81"/>
      <c r="H25" s="81"/>
      <c r="I25" s="81"/>
      <c r="J25" s="81"/>
      <c r="K25" s="35"/>
      <c r="L25" s="35"/>
      <c r="M25" s="35"/>
      <c r="N25" s="35"/>
      <c r="O25" s="35"/>
      <c r="P25" s="35"/>
      <c r="Q25" s="36"/>
    </row>
    <row r="26" spans="1:17" ht="15.75">
      <c r="A26" s="80"/>
      <c r="B26" s="81" t="s">
        <v>288</v>
      </c>
      <c r="C26" s="81"/>
      <c r="D26" s="81"/>
      <c r="E26" s="81"/>
      <c r="F26" s="85" t="s">
        <v>306</v>
      </c>
      <c r="G26" s="281" t="s">
        <v>307</v>
      </c>
      <c r="H26" s="281"/>
      <c r="I26" s="281"/>
      <c r="J26" s="281"/>
      <c r="K26" s="281"/>
      <c r="L26" s="281"/>
      <c r="M26" s="281"/>
      <c r="N26" s="281"/>
      <c r="O26" s="281"/>
      <c r="P26" s="281"/>
      <c r="Q26" s="282"/>
    </row>
    <row r="27" spans="1:17" ht="12.75" customHeight="1">
      <c r="A27" s="80"/>
      <c r="B27" s="81"/>
      <c r="C27" s="81"/>
      <c r="D27" s="81"/>
      <c r="E27" s="81"/>
      <c r="F27" s="85"/>
      <c r="G27" s="281" t="s">
        <v>308</v>
      </c>
      <c r="H27" s="281"/>
      <c r="I27" s="281"/>
      <c r="J27" s="281"/>
      <c r="K27" s="281"/>
      <c r="L27" s="281"/>
      <c r="M27" s="281"/>
      <c r="N27" s="281"/>
      <c r="O27" s="281"/>
      <c r="P27" s="281"/>
      <c r="Q27" s="84"/>
    </row>
    <row r="28" spans="1:17" ht="18.75" customHeight="1">
      <c r="A28" s="80"/>
      <c r="B28" s="81" t="s">
        <v>289</v>
      </c>
      <c r="C28" s="81"/>
      <c r="D28" s="81"/>
      <c r="E28" s="81"/>
      <c r="F28" s="85" t="s">
        <v>306</v>
      </c>
      <c r="G28" s="281" t="s">
        <v>309</v>
      </c>
      <c r="H28" s="281"/>
      <c r="I28" s="281"/>
      <c r="J28" s="281"/>
      <c r="K28" s="281"/>
      <c r="L28" s="281"/>
      <c r="M28" s="281"/>
      <c r="N28" s="281"/>
      <c r="O28" s="281"/>
      <c r="P28" s="281"/>
      <c r="Q28" s="282"/>
    </row>
    <row r="29" spans="1:17" ht="18.75" customHeight="1">
      <c r="A29" s="80"/>
      <c r="B29" s="81" t="s">
        <v>290</v>
      </c>
      <c r="C29" s="81"/>
      <c r="D29" s="81"/>
      <c r="E29" s="81"/>
      <c r="F29" s="85" t="s">
        <v>306</v>
      </c>
      <c r="G29" s="281" t="s">
        <v>310</v>
      </c>
      <c r="H29" s="281"/>
      <c r="I29" s="281"/>
      <c r="J29" s="281"/>
      <c r="K29" s="281"/>
      <c r="L29" s="281"/>
      <c r="M29" s="281"/>
      <c r="N29" s="281"/>
      <c r="O29" s="281"/>
      <c r="P29" s="281"/>
      <c r="Q29" s="282"/>
    </row>
    <row r="30" spans="1:17" ht="18.75" customHeight="1">
      <c r="A30" s="80"/>
      <c r="B30" s="81" t="s">
        <v>291</v>
      </c>
      <c r="C30" s="81"/>
      <c r="D30" s="81"/>
      <c r="E30" s="81"/>
      <c r="F30" s="85" t="s">
        <v>306</v>
      </c>
      <c r="G30" s="281" t="s">
        <v>311</v>
      </c>
      <c r="H30" s="281"/>
      <c r="I30" s="281"/>
      <c r="J30" s="281"/>
      <c r="K30" s="281"/>
      <c r="L30" s="281"/>
      <c r="M30" s="281"/>
      <c r="N30" s="281"/>
      <c r="O30" s="281"/>
      <c r="P30" s="281"/>
      <c r="Q30" s="282"/>
    </row>
    <row r="31" spans="1:17" ht="18.75" customHeight="1">
      <c r="A31" s="80"/>
      <c r="B31" s="81" t="s">
        <v>292</v>
      </c>
      <c r="C31" s="81"/>
      <c r="D31" s="81"/>
      <c r="E31" s="81"/>
      <c r="F31" s="85" t="s">
        <v>306</v>
      </c>
      <c r="G31" s="281" t="s">
        <v>312</v>
      </c>
      <c r="H31" s="281"/>
      <c r="I31" s="281"/>
      <c r="J31" s="281"/>
      <c r="K31" s="281"/>
      <c r="L31" s="281"/>
      <c r="M31" s="281"/>
      <c r="N31" s="281"/>
      <c r="O31" s="281"/>
      <c r="P31" s="281"/>
      <c r="Q31" s="282"/>
    </row>
    <row r="32" spans="1:17" ht="18.75" customHeight="1">
      <c r="A32" s="80"/>
      <c r="B32" s="81" t="s">
        <v>293</v>
      </c>
      <c r="C32" s="81"/>
      <c r="D32" s="81"/>
      <c r="E32" s="81"/>
      <c r="F32" s="85" t="s">
        <v>306</v>
      </c>
      <c r="G32" s="81"/>
      <c r="H32" s="81"/>
      <c r="I32" s="81"/>
      <c r="J32" s="81"/>
      <c r="K32" s="35"/>
      <c r="L32" s="35"/>
      <c r="M32" s="35"/>
      <c r="N32" s="35"/>
      <c r="O32" s="35"/>
      <c r="P32" s="35"/>
      <c r="Q32" s="36"/>
    </row>
    <row r="33" spans="1:17" ht="18.75" customHeight="1">
      <c r="A33" s="80"/>
      <c r="B33" s="81" t="s">
        <v>294</v>
      </c>
      <c r="C33" s="81"/>
      <c r="D33" s="81"/>
      <c r="E33" s="81"/>
      <c r="F33" s="85" t="s">
        <v>306</v>
      </c>
      <c r="G33" s="81"/>
      <c r="H33" s="81"/>
      <c r="I33" s="81"/>
      <c r="J33" s="81"/>
      <c r="K33" s="35"/>
      <c r="L33" s="35"/>
      <c r="M33" s="35"/>
      <c r="N33" s="35"/>
      <c r="O33" s="35"/>
      <c r="P33" s="35"/>
      <c r="Q33" s="36"/>
    </row>
    <row r="34" spans="1:17" ht="18.75" customHeight="1">
      <c r="A34" s="80"/>
      <c r="B34" s="81" t="s">
        <v>295</v>
      </c>
      <c r="C34" s="81"/>
      <c r="D34" s="81"/>
      <c r="E34" s="81"/>
      <c r="F34" s="85" t="s">
        <v>306</v>
      </c>
      <c r="G34" s="81"/>
      <c r="H34" s="81"/>
      <c r="I34" s="81"/>
      <c r="J34" s="81"/>
      <c r="K34" s="35"/>
      <c r="L34" s="35"/>
      <c r="M34" s="35"/>
      <c r="N34" s="35"/>
      <c r="O34" s="35"/>
      <c r="P34" s="35"/>
      <c r="Q34" s="36"/>
    </row>
    <row r="35" spans="1:17" ht="18.75" customHeight="1">
      <c r="A35" s="80"/>
      <c r="B35" s="81" t="s">
        <v>296</v>
      </c>
      <c r="C35" s="81"/>
      <c r="D35" s="81"/>
      <c r="E35" s="81"/>
      <c r="F35" s="85" t="s">
        <v>306</v>
      </c>
      <c r="G35" s="81"/>
      <c r="H35" s="81"/>
      <c r="I35" s="81"/>
      <c r="J35" s="81"/>
      <c r="K35" s="35"/>
      <c r="L35" s="35"/>
      <c r="M35" s="35"/>
      <c r="N35" s="35"/>
      <c r="O35" s="35"/>
      <c r="P35" s="35"/>
      <c r="Q35" s="36"/>
    </row>
    <row r="36" spans="1:17" ht="18.75" customHeight="1">
      <c r="A36" s="80"/>
      <c r="B36" s="81" t="s">
        <v>297</v>
      </c>
      <c r="C36" s="81"/>
      <c r="D36" s="81"/>
      <c r="E36" s="81"/>
      <c r="F36" s="85" t="s">
        <v>306</v>
      </c>
      <c r="G36" s="81"/>
      <c r="H36" s="81"/>
      <c r="I36" s="81"/>
      <c r="J36" s="81"/>
      <c r="K36" s="35"/>
      <c r="L36" s="35"/>
      <c r="M36" s="35"/>
      <c r="N36" s="35"/>
      <c r="O36" s="35"/>
      <c r="P36" s="35"/>
      <c r="Q36" s="36"/>
    </row>
    <row r="37" spans="1:17" ht="18.75" customHeight="1">
      <c r="A37" s="80"/>
      <c r="B37" s="83">
        <v>11</v>
      </c>
      <c r="C37" s="81"/>
      <c r="D37" s="81"/>
      <c r="E37" s="81"/>
      <c r="F37" s="81"/>
      <c r="G37" s="81"/>
      <c r="H37" s="81"/>
      <c r="I37" s="81"/>
      <c r="J37" s="81"/>
      <c r="K37" s="35"/>
      <c r="L37" s="35"/>
      <c r="M37" s="35"/>
      <c r="N37" s="35"/>
      <c r="O37" s="35"/>
      <c r="P37" s="35"/>
      <c r="Q37" s="36"/>
    </row>
    <row r="38" spans="1:17" ht="18.75" customHeight="1">
      <c r="A38" s="80"/>
      <c r="B38" s="83">
        <v>12</v>
      </c>
      <c r="C38" s="81"/>
      <c r="D38" s="81"/>
      <c r="E38" s="81"/>
      <c r="F38" s="81"/>
      <c r="G38" s="81"/>
      <c r="H38" s="81"/>
      <c r="I38" s="81"/>
      <c r="J38" s="81"/>
      <c r="K38" s="35"/>
      <c r="L38" s="35"/>
      <c r="M38" s="35"/>
      <c r="N38" s="35"/>
      <c r="O38" s="35"/>
      <c r="P38" s="35"/>
      <c r="Q38" s="36"/>
    </row>
    <row r="39" spans="1:17" ht="15.75">
      <c r="A39" s="80"/>
      <c r="B39" s="81" t="s">
        <v>277</v>
      </c>
      <c r="C39" s="81"/>
      <c r="D39" s="81"/>
      <c r="E39" s="81"/>
      <c r="F39" s="81"/>
      <c r="G39" s="81"/>
      <c r="H39" s="81"/>
      <c r="I39" s="81"/>
      <c r="J39" s="81"/>
      <c r="K39" s="35"/>
      <c r="L39" s="35"/>
      <c r="M39" s="35"/>
      <c r="N39" s="35"/>
      <c r="O39" s="35"/>
      <c r="P39" s="35"/>
      <c r="Q39" s="36"/>
    </row>
    <row r="40" spans="1:17" ht="15.75">
      <c r="A40" s="80"/>
      <c r="B40" s="81" t="s">
        <v>298</v>
      </c>
      <c r="C40" s="81"/>
      <c r="D40" s="81"/>
      <c r="E40" s="81"/>
      <c r="F40" s="81"/>
      <c r="G40" s="81"/>
      <c r="H40" s="81"/>
      <c r="I40" s="81"/>
      <c r="J40" s="81"/>
      <c r="K40" s="35"/>
      <c r="L40" s="35"/>
      <c r="M40" s="35"/>
      <c r="N40" s="35"/>
      <c r="O40" s="35"/>
      <c r="P40" s="35"/>
      <c r="Q40" s="36"/>
    </row>
    <row r="41" spans="1:17" ht="15.75">
      <c r="A41" s="80"/>
      <c r="B41" s="81" t="s">
        <v>299</v>
      </c>
      <c r="C41" s="81"/>
      <c r="D41" s="81"/>
      <c r="E41" s="81"/>
      <c r="F41" s="81"/>
      <c r="G41" s="81"/>
      <c r="H41" s="81"/>
      <c r="I41" s="81"/>
      <c r="J41" s="81"/>
      <c r="K41" s="35"/>
      <c r="L41" s="35"/>
      <c r="M41" s="35"/>
      <c r="N41" s="35"/>
      <c r="O41" s="35"/>
      <c r="P41" s="35"/>
      <c r="Q41" s="36"/>
    </row>
    <row r="42" spans="1:17" ht="15.75">
      <c r="A42" s="80"/>
      <c r="B42" s="81"/>
      <c r="C42" s="81"/>
      <c r="D42" s="81"/>
      <c r="E42" s="81"/>
      <c r="F42" s="81"/>
      <c r="G42" s="81"/>
      <c r="H42" s="81"/>
      <c r="I42" s="81"/>
      <c r="J42" s="81"/>
      <c r="K42" s="35"/>
      <c r="L42" s="35"/>
      <c r="M42" s="35"/>
      <c r="N42" s="35"/>
      <c r="O42" s="35"/>
      <c r="P42" s="35"/>
      <c r="Q42" s="36"/>
    </row>
    <row r="43" spans="1:17" ht="15.75">
      <c r="A43" s="80"/>
      <c r="B43" s="81" t="s">
        <v>300</v>
      </c>
      <c r="C43" s="81"/>
      <c r="D43" s="81"/>
      <c r="E43" s="81"/>
      <c r="F43" s="81"/>
      <c r="G43" s="81"/>
      <c r="H43" s="81"/>
      <c r="I43" s="81"/>
      <c r="J43" s="81"/>
      <c r="K43" s="35"/>
      <c r="L43" s="35"/>
      <c r="M43" s="35"/>
      <c r="N43" s="35"/>
      <c r="O43" s="35"/>
      <c r="P43" s="35"/>
      <c r="Q43" s="36"/>
    </row>
    <row r="44" spans="1:17" ht="15.75">
      <c r="A44" s="80"/>
      <c r="B44" s="81" t="s">
        <v>301</v>
      </c>
      <c r="C44" s="81"/>
      <c r="D44" s="81"/>
      <c r="E44" s="81"/>
      <c r="F44" s="81"/>
      <c r="G44" s="81"/>
      <c r="H44" s="81"/>
      <c r="I44" s="81"/>
      <c r="J44" s="81"/>
      <c r="K44" s="35"/>
      <c r="L44" s="35"/>
      <c r="M44" s="35"/>
      <c r="N44" s="35"/>
      <c r="O44" s="35"/>
      <c r="P44" s="35"/>
      <c r="Q44" s="36"/>
    </row>
    <row r="45" spans="1:17" ht="15.75">
      <c r="A45" s="80"/>
      <c r="B45" s="81"/>
      <c r="C45" s="81"/>
      <c r="D45" s="81"/>
      <c r="E45" s="81"/>
      <c r="F45" s="81"/>
      <c r="G45" s="81"/>
      <c r="H45" s="81"/>
      <c r="I45" s="81"/>
      <c r="J45" s="81"/>
      <c r="K45" s="35"/>
      <c r="L45" s="35"/>
      <c r="M45" s="35"/>
      <c r="N45" s="35"/>
      <c r="O45" s="35"/>
      <c r="P45" s="35"/>
      <c r="Q45" s="36"/>
    </row>
    <row r="46" spans="1:17" ht="15.75">
      <c r="A46" s="80"/>
      <c r="B46" s="81"/>
      <c r="C46" s="81"/>
      <c r="D46" s="81"/>
      <c r="E46" s="81"/>
      <c r="F46" s="81"/>
      <c r="G46" s="81"/>
      <c r="H46" s="283" t="s">
        <v>304</v>
      </c>
      <c r="I46" s="283"/>
      <c r="J46" s="283"/>
      <c r="K46" s="283"/>
      <c r="L46" s="283"/>
      <c r="M46" s="283"/>
      <c r="N46" s="283"/>
      <c r="O46" s="283"/>
      <c r="P46" s="283"/>
      <c r="Q46" s="284"/>
    </row>
    <row r="47" spans="1:17" ht="15.75">
      <c r="A47" s="80"/>
      <c r="B47" s="81"/>
      <c r="C47" s="81"/>
      <c r="D47" s="81"/>
      <c r="E47" s="81"/>
      <c r="F47" s="81"/>
      <c r="G47" s="81"/>
      <c r="H47" s="81"/>
      <c r="I47" s="81"/>
      <c r="J47" s="81"/>
      <c r="K47" s="35"/>
      <c r="L47" s="35"/>
      <c r="M47" s="35"/>
      <c r="N47" s="35"/>
      <c r="O47" s="35"/>
      <c r="P47" s="35"/>
      <c r="Q47" s="36"/>
    </row>
    <row r="48" spans="1:17" ht="15.75">
      <c r="A48" s="80"/>
      <c r="B48" s="81" t="s">
        <v>302</v>
      </c>
      <c r="C48" s="81"/>
      <c r="D48" s="81"/>
      <c r="E48" s="81" t="str">
        <f>CONCATENATE(data!F3,",",data!D5)</f>
        <v>Sri.B.Narsimlu,SGT</v>
      </c>
      <c r="F48" s="81"/>
      <c r="G48" s="81"/>
      <c r="H48" s="81"/>
      <c r="I48" s="81"/>
      <c r="J48" s="81"/>
      <c r="K48" s="35"/>
      <c r="L48" s="35"/>
      <c r="M48" s="35"/>
      <c r="N48" s="35"/>
      <c r="O48" s="35"/>
      <c r="P48" s="35"/>
      <c r="Q48" s="36"/>
    </row>
    <row r="49" spans="1:17" ht="15.75">
      <c r="A49" s="80"/>
      <c r="B49" s="81" t="s">
        <v>303</v>
      </c>
      <c r="C49" s="81"/>
      <c r="D49" s="81"/>
      <c r="E49" s="81" t="s">
        <v>374</v>
      </c>
      <c r="F49" s="81"/>
      <c r="G49" s="81"/>
      <c r="H49" s="81"/>
      <c r="I49" s="81"/>
      <c r="J49" s="81"/>
      <c r="K49" s="35"/>
      <c r="L49" s="35"/>
      <c r="M49" s="35"/>
      <c r="N49" s="35"/>
      <c r="O49" s="35"/>
      <c r="P49" s="35"/>
      <c r="Q49" s="36"/>
    </row>
    <row r="50" spans="1:17" ht="15.75">
      <c r="A50" s="80"/>
      <c r="B50" s="81"/>
      <c r="C50" s="81"/>
      <c r="D50" s="81"/>
      <c r="E50" s="81"/>
      <c r="F50" s="81"/>
      <c r="G50" s="81"/>
      <c r="H50" s="81"/>
      <c r="I50" s="81"/>
      <c r="J50" s="81"/>
      <c r="K50" s="35"/>
      <c r="L50" s="35"/>
      <c r="M50" s="35"/>
      <c r="N50" s="35"/>
      <c r="O50" s="35"/>
      <c r="P50" s="35"/>
      <c r="Q50" s="36"/>
    </row>
    <row r="51" spans="1:17" ht="12.75">
      <c r="A51" s="34"/>
      <c r="B51" s="35"/>
      <c r="C51" s="35"/>
      <c r="D51" s="35"/>
      <c r="E51" s="35"/>
      <c r="F51" s="35"/>
      <c r="G51" s="35"/>
      <c r="H51" s="35"/>
      <c r="I51" s="35"/>
      <c r="J51" s="35"/>
      <c r="K51" s="35"/>
      <c r="L51" s="35"/>
      <c r="M51" s="35"/>
      <c r="N51" s="35"/>
      <c r="O51" s="35"/>
      <c r="P51" s="35"/>
      <c r="Q51" s="36"/>
    </row>
    <row r="52" spans="1:17" ht="12.75">
      <c r="A52" s="34"/>
      <c r="B52" s="35"/>
      <c r="C52" s="35"/>
      <c r="D52" s="35"/>
      <c r="E52" s="35"/>
      <c r="F52" s="35"/>
      <c r="G52" s="35"/>
      <c r="H52" s="35"/>
      <c r="I52" s="35"/>
      <c r="J52" s="35"/>
      <c r="K52" s="35"/>
      <c r="L52" s="35"/>
      <c r="M52" s="35"/>
      <c r="N52" s="35"/>
      <c r="O52" s="35"/>
      <c r="P52" s="35"/>
      <c r="Q52" s="36"/>
    </row>
    <row r="53" spans="1:17" ht="12.75">
      <c r="A53" s="34"/>
      <c r="B53" s="35"/>
      <c r="C53" s="35"/>
      <c r="D53" s="35"/>
      <c r="E53" s="35"/>
      <c r="F53" s="35"/>
      <c r="G53" s="35"/>
      <c r="H53" s="35"/>
      <c r="I53" s="35"/>
      <c r="J53" s="35"/>
      <c r="K53" s="35"/>
      <c r="L53" s="35"/>
      <c r="M53" s="35"/>
      <c r="N53" s="35"/>
      <c r="O53" s="35"/>
      <c r="P53" s="35"/>
      <c r="Q53" s="36"/>
    </row>
    <row r="54" spans="1:17" ht="11.25" customHeight="1">
      <c r="A54" s="34"/>
      <c r="B54" s="35"/>
      <c r="C54" s="35"/>
      <c r="D54" s="35"/>
      <c r="E54" s="35"/>
      <c r="F54" s="35"/>
      <c r="G54" s="35"/>
      <c r="H54" s="35"/>
      <c r="I54" s="35"/>
      <c r="J54" s="35"/>
      <c r="K54" s="35"/>
      <c r="L54" s="35"/>
      <c r="M54" s="35"/>
      <c r="N54" s="35"/>
      <c r="O54" s="35"/>
      <c r="P54" s="35"/>
      <c r="Q54" s="36"/>
    </row>
    <row r="55" spans="1:17" ht="9" customHeight="1" thickBot="1">
      <c r="A55" s="77"/>
      <c r="B55" s="86"/>
      <c r="C55" s="86"/>
      <c r="D55" s="86"/>
      <c r="E55" s="86"/>
      <c r="F55" s="86"/>
      <c r="G55" s="86"/>
      <c r="H55" s="86"/>
      <c r="I55" s="86"/>
      <c r="J55" s="86"/>
      <c r="K55" s="86"/>
      <c r="L55" s="86"/>
      <c r="M55" s="86"/>
      <c r="N55" s="86"/>
      <c r="O55" s="86"/>
      <c r="P55" s="86"/>
      <c r="Q55" s="87"/>
    </row>
    <row r="56" spans="1:17" ht="12.75" hidden="1">
      <c r="A56" s="35"/>
      <c r="B56" s="35"/>
      <c r="C56" s="35"/>
      <c r="D56" s="35"/>
      <c r="E56" s="35"/>
      <c r="F56" s="35"/>
      <c r="G56" s="35"/>
      <c r="H56" s="35"/>
      <c r="I56" s="35"/>
      <c r="J56" s="35"/>
      <c r="K56" s="35"/>
      <c r="L56" s="35"/>
      <c r="M56" s="35"/>
      <c r="N56" s="35"/>
      <c r="O56" s="35"/>
      <c r="P56" s="35"/>
      <c r="Q56" s="35"/>
    </row>
    <row r="57" spans="1:17" ht="17.25" customHeight="1">
      <c r="A57" s="280" t="s">
        <v>522</v>
      </c>
      <c r="B57" s="280"/>
      <c r="C57" s="280"/>
      <c r="D57" s="280"/>
      <c r="E57" s="280"/>
      <c r="F57" s="280"/>
      <c r="G57" s="280"/>
      <c r="H57" s="280"/>
      <c r="I57" s="280"/>
      <c r="J57" s="280"/>
      <c r="K57" s="280"/>
      <c r="L57" s="280"/>
      <c r="M57" s="280"/>
      <c r="N57" s="280"/>
      <c r="O57" s="280"/>
      <c r="P57" s="280"/>
      <c r="Q57" s="280"/>
    </row>
  </sheetData>
  <sheetProtection/>
  <mergeCells count="15">
    <mergeCell ref="B20:Q20"/>
    <mergeCell ref="B16:Q16"/>
    <mergeCell ref="B5:Q5"/>
    <mergeCell ref="B9:E11"/>
    <mergeCell ref="E17:J17"/>
    <mergeCell ref="A57:Q57"/>
    <mergeCell ref="G29:Q29"/>
    <mergeCell ref="G30:Q30"/>
    <mergeCell ref="G31:Q31"/>
    <mergeCell ref="H46:Q46"/>
    <mergeCell ref="A3:I3"/>
    <mergeCell ref="G26:Q26"/>
    <mergeCell ref="G28:Q28"/>
    <mergeCell ref="G27:P27"/>
    <mergeCell ref="B19:Q19"/>
  </mergeCells>
  <printOptions/>
  <pageMargins left="0.25" right="0.25" top="1" bottom="1" header="0.5" footer="0.5"/>
  <pageSetup horizontalDpi="300" verticalDpi="300" orientation="portrait" paperSize="5" r:id="rId2"/>
  <drawing r:id="rId1"/>
</worksheet>
</file>

<file path=xl/worksheets/sheet3.xml><?xml version="1.0" encoding="utf-8"?>
<worksheet xmlns="http://schemas.openxmlformats.org/spreadsheetml/2006/main" xmlns:r="http://schemas.openxmlformats.org/officeDocument/2006/relationships">
  <sheetPr codeName="Sheet7"/>
  <dimension ref="A2:Q116"/>
  <sheetViews>
    <sheetView showGridLines="0" zoomScalePageLayoutView="0" workbookViewId="0" topLeftCell="A28">
      <selection activeCell="F13" sqref="F13:I13"/>
    </sheetView>
  </sheetViews>
  <sheetFormatPr defaultColWidth="9.140625" defaultRowHeight="12.75"/>
  <cols>
    <col min="1" max="1" width="4.7109375" style="0" customWidth="1"/>
    <col min="5" max="5" width="14.57421875" style="0" customWidth="1"/>
    <col min="6" max="6" width="13.28125" style="0" customWidth="1"/>
    <col min="7" max="7" width="10.8515625" style="0" customWidth="1"/>
    <col min="9" max="9" width="17.00390625" style="0" customWidth="1"/>
    <col min="10" max="10" width="18.57421875" style="0" customWidth="1"/>
  </cols>
  <sheetData>
    <row r="1" ht="13.5" thickBot="1"/>
    <row r="2" spans="1:9" ht="23.25" customHeight="1">
      <c r="A2" s="414" t="s">
        <v>38</v>
      </c>
      <c r="B2" s="415"/>
      <c r="C2" s="415"/>
      <c r="D2" s="415"/>
      <c r="E2" s="415"/>
      <c r="F2" s="415"/>
      <c r="G2" s="415"/>
      <c r="H2" s="415"/>
      <c r="I2" s="416"/>
    </row>
    <row r="3" spans="1:9" ht="15.75">
      <c r="A3" s="417" t="s">
        <v>391</v>
      </c>
      <c r="B3" s="418"/>
      <c r="C3" s="418"/>
      <c r="D3" s="418"/>
      <c r="E3" s="418"/>
      <c r="F3" s="418"/>
      <c r="G3" s="418"/>
      <c r="H3" s="418"/>
      <c r="I3" s="419"/>
    </row>
    <row r="4" spans="1:9" ht="12.75">
      <c r="A4" s="341" t="s">
        <v>39</v>
      </c>
      <c r="B4" s="342"/>
      <c r="C4" s="342"/>
      <c r="D4" s="342"/>
      <c r="E4" s="342"/>
      <c r="F4" s="342"/>
      <c r="G4" s="342"/>
      <c r="H4" s="342"/>
      <c r="I4" s="343"/>
    </row>
    <row r="5" spans="1:9" ht="12.75">
      <c r="A5" s="341"/>
      <c r="B5" s="342"/>
      <c r="C5" s="342"/>
      <c r="D5" s="342"/>
      <c r="E5" s="342"/>
      <c r="F5" s="342"/>
      <c r="G5" s="342"/>
      <c r="H5" s="342"/>
      <c r="I5" s="343"/>
    </row>
    <row r="6" spans="1:9" ht="12.75">
      <c r="A6" s="420" t="s">
        <v>40</v>
      </c>
      <c r="B6" s="421"/>
      <c r="C6" s="421"/>
      <c r="D6" s="421"/>
      <c r="E6" s="421"/>
      <c r="F6" s="421"/>
      <c r="G6" s="421"/>
      <c r="H6" s="421"/>
      <c r="I6" s="422"/>
    </row>
    <row r="7" spans="1:9" ht="15">
      <c r="A7" s="405" t="s">
        <v>41</v>
      </c>
      <c r="B7" s="309"/>
      <c r="C7" s="309"/>
      <c r="D7" s="309"/>
      <c r="E7" s="309"/>
      <c r="F7" s="309"/>
      <c r="G7" s="309"/>
      <c r="H7" s="309"/>
      <c r="I7" s="310"/>
    </row>
    <row r="8" spans="1:9" ht="15">
      <c r="A8" s="405" t="s">
        <v>69</v>
      </c>
      <c r="B8" s="309"/>
      <c r="C8" s="309"/>
      <c r="D8" s="309"/>
      <c r="E8" s="309"/>
      <c r="F8" s="309"/>
      <c r="G8" s="309"/>
      <c r="H8" s="309"/>
      <c r="I8" s="310"/>
    </row>
    <row r="9" spans="1:9" ht="15">
      <c r="A9" s="405" t="s">
        <v>270</v>
      </c>
      <c r="B9" s="309"/>
      <c r="C9" s="309"/>
      <c r="D9" s="309"/>
      <c r="E9" s="309"/>
      <c r="F9" s="309"/>
      <c r="G9" s="309"/>
      <c r="H9" s="309"/>
      <c r="I9" s="310"/>
    </row>
    <row r="10" spans="1:9" ht="13.5" thickBot="1">
      <c r="A10" s="341"/>
      <c r="B10" s="342"/>
      <c r="C10" s="342"/>
      <c r="D10" s="342"/>
      <c r="E10" s="342"/>
      <c r="F10" s="342"/>
      <c r="G10" s="342"/>
      <c r="H10" s="342"/>
      <c r="I10" s="343"/>
    </row>
    <row r="11" spans="1:9" ht="15">
      <c r="A11" s="406" t="s">
        <v>42</v>
      </c>
      <c r="B11" s="407"/>
      <c r="C11" s="407"/>
      <c r="D11" s="407"/>
      <c r="E11" s="408"/>
      <c r="F11" s="412" t="str">
        <f>data!F3</f>
        <v>Sri.B.Narsimlu</v>
      </c>
      <c r="G11" s="412"/>
      <c r="H11" s="412"/>
      <c r="I11" s="413"/>
    </row>
    <row r="12" spans="1:9" ht="15">
      <c r="A12" s="386"/>
      <c r="B12" s="387"/>
      <c r="C12" s="387"/>
      <c r="D12" s="387"/>
      <c r="E12" s="388"/>
      <c r="F12" s="374"/>
      <c r="G12" s="374"/>
      <c r="H12" s="374"/>
      <c r="I12" s="375"/>
    </row>
    <row r="13" spans="1:9" ht="21.75" customHeight="1">
      <c r="A13" s="389" t="s">
        <v>43</v>
      </c>
      <c r="B13" s="390"/>
      <c r="C13" s="390"/>
      <c r="D13" s="390"/>
      <c r="E13" s="391"/>
      <c r="F13" s="392" t="str">
        <f>data!E6</f>
        <v>PS.Salojipally</v>
      </c>
      <c r="G13" s="393"/>
      <c r="H13" s="393"/>
      <c r="I13" s="394"/>
    </row>
    <row r="14" spans="1:9" ht="12.75">
      <c r="A14" s="395" t="s">
        <v>44</v>
      </c>
      <c r="B14" s="396"/>
      <c r="C14" s="396"/>
      <c r="D14" s="396"/>
      <c r="E14" s="397"/>
      <c r="F14" s="401"/>
      <c r="G14" s="401"/>
      <c r="H14" s="401"/>
      <c r="I14" s="402"/>
    </row>
    <row r="15" spans="1:9" ht="19.5" customHeight="1">
      <c r="A15" s="398"/>
      <c r="B15" s="399"/>
      <c r="C15" s="399"/>
      <c r="D15" s="399"/>
      <c r="E15" s="400"/>
      <c r="F15" s="403"/>
      <c r="G15" s="403"/>
      <c r="H15" s="403"/>
      <c r="I15" s="404"/>
    </row>
    <row r="16" spans="1:9" ht="15">
      <c r="A16" s="380" t="s">
        <v>45</v>
      </c>
      <c r="B16" s="381"/>
      <c r="C16" s="381"/>
      <c r="D16" s="381"/>
      <c r="E16" s="382"/>
      <c r="F16" s="367" t="str">
        <f>data!E15</f>
        <v>Sri.B.Narsimlu                                                                                                    Village: Tekmal                                                                                                             Post &amp; Mandal Telkmal                                                                                           Dist:Medak,502302</v>
      </c>
      <c r="G16" s="368"/>
      <c r="H16" s="368"/>
      <c r="I16" s="369"/>
    </row>
    <row r="17" spans="1:9" ht="12.75">
      <c r="A17" s="285"/>
      <c r="B17" s="286"/>
      <c r="C17" s="286"/>
      <c r="D17" s="286"/>
      <c r="E17" s="376"/>
      <c r="F17" s="370"/>
      <c r="G17" s="371"/>
      <c r="H17" s="371"/>
      <c r="I17" s="372"/>
    </row>
    <row r="18" spans="1:9" ht="12.75">
      <c r="A18" s="285"/>
      <c r="B18" s="286"/>
      <c r="C18" s="286"/>
      <c r="D18" s="286"/>
      <c r="E18" s="376"/>
      <c r="F18" s="370"/>
      <c r="G18" s="371"/>
      <c r="H18" s="371"/>
      <c r="I18" s="372"/>
    </row>
    <row r="19" spans="1:9" ht="22.5" customHeight="1">
      <c r="A19" s="377"/>
      <c r="B19" s="378"/>
      <c r="C19" s="378"/>
      <c r="D19" s="378"/>
      <c r="E19" s="379"/>
      <c r="F19" s="373"/>
      <c r="G19" s="374"/>
      <c r="H19" s="374"/>
      <c r="I19" s="375"/>
    </row>
    <row r="20" spans="1:9" ht="15">
      <c r="A20" s="380" t="s">
        <v>46</v>
      </c>
      <c r="B20" s="381"/>
      <c r="C20" s="381"/>
      <c r="D20" s="381"/>
      <c r="E20" s="382"/>
      <c r="F20" s="367" t="str">
        <f>data!E18</f>
        <v>Sri.B.Narsimlu                                                                                                    Village: Tekmal                                                                                                             Post &amp; Mandal Telkmal                                                                                           Dist:Medak,502302</v>
      </c>
      <c r="G20" s="368"/>
      <c r="H20" s="368"/>
      <c r="I20" s="369"/>
    </row>
    <row r="21" spans="1:9" ht="12.75">
      <c r="A21" s="285"/>
      <c r="B21" s="286"/>
      <c r="C21" s="286"/>
      <c r="D21" s="286"/>
      <c r="E21" s="376"/>
      <c r="F21" s="370"/>
      <c r="G21" s="371"/>
      <c r="H21" s="371"/>
      <c r="I21" s="372"/>
    </row>
    <row r="22" spans="1:9" ht="12.75">
      <c r="A22" s="285"/>
      <c r="B22" s="286"/>
      <c r="C22" s="286"/>
      <c r="D22" s="286"/>
      <c r="E22" s="376"/>
      <c r="F22" s="370"/>
      <c r="G22" s="371"/>
      <c r="H22" s="371"/>
      <c r="I22" s="372"/>
    </row>
    <row r="23" spans="1:9" ht="21.75" customHeight="1">
      <c r="A23" s="377"/>
      <c r="B23" s="378"/>
      <c r="C23" s="378"/>
      <c r="D23" s="378"/>
      <c r="E23" s="379"/>
      <c r="F23" s="373"/>
      <c r="G23" s="374"/>
      <c r="H23" s="374"/>
      <c r="I23" s="375"/>
    </row>
    <row r="24" spans="1:9" ht="15">
      <c r="A24" s="383" t="s">
        <v>47</v>
      </c>
      <c r="B24" s="384"/>
      <c r="C24" s="384"/>
      <c r="D24" s="384"/>
      <c r="E24" s="385"/>
      <c r="F24" s="367" t="s">
        <v>234</v>
      </c>
      <c r="G24" s="368"/>
      <c r="H24" s="368"/>
      <c r="I24" s="369"/>
    </row>
    <row r="25" spans="1:9" ht="15">
      <c r="A25" s="386" t="s">
        <v>48</v>
      </c>
      <c r="B25" s="387"/>
      <c r="C25" s="387"/>
      <c r="D25" s="387"/>
      <c r="E25" s="388"/>
      <c r="F25" s="370"/>
      <c r="G25" s="371"/>
      <c r="H25" s="371"/>
      <c r="I25" s="372"/>
    </row>
    <row r="26" spans="1:9" ht="15">
      <c r="A26" s="386" t="s">
        <v>50</v>
      </c>
      <c r="B26" s="387"/>
      <c r="C26" s="387"/>
      <c r="D26" s="387"/>
      <c r="E26" s="388"/>
      <c r="F26" s="370"/>
      <c r="G26" s="371"/>
      <c r="H26" s="371"/>
      <c r="I26" s="372"/>
    </row>
    <row r="27" spans="1:9" ht="15">
      <c r="A27" s="386" t="s">
        <v>49</v>
      </c>
      <c r="B27" s="387"/>
      <c r="C27" s="387"/>
      <c r="D27" s="387"/>
      <c r="E27" s="388"/>
      <c r="F27" s="373"/>
      <c r="G27" s="374"/>
      <c r="H27" s="374"/>
      <c r="I27" s="375"/>
    </row>
    <row r="28" spans="1:9" ht="12.75">
      <c r="A28" s="341"/>
      <c r="B28" s="342"/>
      <c r="C28" s="342"/>
      <c r="D28" s="342"/>
      <c r="E28" s="363"/>
      <c r="F28" s="350"/>
      <c r="G28" s="351"/>
      <c r="H28" s="351"/>
      <c r="I28" s="352"/>
    </row>
    <row r="29" spans="1:9" ht="14.25">
      <c r="A29" s="290" t="s">
        <v>51</v>
      </c>
      <c r="B29" s="291"/>
      <c r="C29" s="291"/>
      <c r="D29" s="291"/>
      <c r="E29" s="362"/>
      <c r="F29" s="353"/>
      <c r="G29" s="354"/>
      <c r="H29" s="354"/>
      <c r="I29" s="355"/>
    </row>
    <row r="30" spans="1:9" ht="14.25">
      <c r="A30" s="347" t="s">
        <v>52</v>
      </c>
      <c r="B30" s="348"/>
      <c r="C30" s="348"/>
      <c r="D30" s="348"/>
      <c r="E30" s="349"/>
      <c r="F30" s="356"/>
      <c r="G30" s="357"/>
      <c r="H30" s="357"/>
      <c r="I30" s="358"/>
    </row>
    <row r="31" spans="1:9" ht="23.25" customHeight="1">
      <c r="A31" s="359" t="s">
        <v>471</v>
      </c>
      <c r="B31" s="360"/>
      <c r="C31" s="360"/>
      <c r="D31" s="360"/>
      <c r="E31" s="361"/>
      <c r="F31" s="364" t="str">
        <f>CONCATENATE(data!F14,",",data!G14)</f>
        <v>STO,Jogipet</v>
      </c>
      <c r="G31" s="365"/>
      <c r="H31" s="365"/>
      <c r="I31" s="366"/>
    </row>
    <row r="32" spans="1:9" ht="25.5" customHeight="1">
      <c r="A32" s="301" t="s">
        <v>53</v>
      </c>
      <c r="B32" s="302"/>
      <c r="C32" s="302"/>
      <c r="D32" s="302"/>
      <c r="E32" s="337"/>
      <c r="F32" s="325" t="s">
        <v>56</v>
      </c>
      <c r="G32" s="325"/>
      <c r="H32" s="327" t="s">
        <v>57</v>
      </c>
      <c r="I32" s="328"/>
    </row>
    <row r="33" spans="1:9" ht="14.25">
      <c r="A33" s="301" t="s">
        <v>54</v>
      </c>
      <c r="B33" s="302"/>
      <c r="C33" s="302"/>
      <c r="D33" s="302"/>
      <c r="E33" s="337"/>
      <c r="F33" s="333" t="str">
        <f>data!E23</f>
        <v>SBH</v>
      </c>
      <c r="G33" s="334"/>
      <c r="H33" s="329">
        <f>data!E25</f>
        <v>123456465</v>
      </c>
      <c r="I33" s="330"/>
    </row>
    <row r="34" spans="1:9" ht="14.25">
      <c r="A34" s="344" t="s">
        <v>55</v>
      </c>
      <c r="B34" s="345"/>
      <c r="C34" s="345"/>
      <c r="D34" s="345"/>
      <c r="E34" s="346"/>
      <c r="F34" s="335" t="str">
        <f>data!E24</f>
        <v>Jogipet</v>
      </c>
      <c r="G34" s="336"/>
      <c r="H34" s="331"/>
      <c r="I34" s="332"/>
    </row>
    <row r="35" spans="1:9" ht="21.75" customHeight="1">
      <c r="A35" s="338" t="s">
        <v>58</v>
      </c>
      <c r="B35" s="339"/>
      <c r="C35" s="339"/>
      <c r="D35" s="339"/>
      <c r="E35" s="339"/>
      <c r="F35" s="339"/>
      <c r="G35" s="339"/>
      <c r="H35" s="339"/>
      <c r="I35" s="340"/>
    </row>
    <row r="36" spans="1:9" ht="12.75">
      <c r="A36" s="341"/>
      <c r="B36" s="342"/>
      <c r="C36" s="342"/>
      <c r="D36" s="342"/>
      <c r="E36" s="342"/>
      <c r="F36" s="342"/>
      <c r="G36" s="342"/>
      <c r="H36" s="342"/>
      <c r="I36" s="343"/>
    </row>
    <row r="37" spans="1:9" ht="12.75">
      <c r="A37" s="11" t="s">
        <v>59</v>
      </c>
      <c r="B37" s="314" t="s">
        <v>60</v>
      </c>
      <c r="C37" s="314"/>
      <c r="D37" s="314"/>
      <c r="E37" s="314" t="s">
        <v>67</v>
      </c>
      <c r="F37" s="314"/>
      <c r="G37" s="1" t="s">
        <v>61</v>
      </c>
      <c r="H37" s="314" t="s">
        <v>68</v>
      </c>
      <c r="I37" s="318"/>
    </row>
    <row r="38" spans="1:15" ht="51">
      <c r="A38" s="12" t="s">
        <v>36</v>
      </c>
      <c r="B38" s="325" t="s">
        <v>62</v>
      </c>
      <c r="C38" s="325"/>
      <c r="D38" s="325"/>
      <c r="E38" s="3" t="s">
        <v>63</v>
      </c>
      <c r="F38" s="3" t="s">
        <v>64</v>
      </c>
      <c r="G38" s="3" t="s">
        <v>65</v>
      </c>
      <c r="H38" s="325" t="s">
        <v>66</v>
      </c>
      <c r="I38" s="326"/>
      <c r="J38" s="5"/>
      <c r="K38" s="5"/>
      <c r="L38" s="5"/>
      <c r="M38" s="5"/>
      <c r="N38" s="5"/>
      <c r="O38" s="5"/>
    </row>
    <row r="39" spans="1:9" ht="21" customHeight="1">
      <c r="A39" s="89">
        <v>1</v>
      </c>
      <c r="B39" s="314" t="str">
        <f>data!B34:I34</f>
        <v>Smt. Durgamma</v>
      </c>
      <c r="C39" s="314"/>
      <c r="D39" s="314"/>
      <c r="E39" s="95" t="str">
        <f>data!E34</f>
        <v>07.05.1965</v>
      </c>
      <c r="F39" s="1" t="str">
        <f>data!F34</f>
        <v>WIFE</v>
      </c>
      <c r="G39" s="2" t="str">
        <f>data!G34</f>
        <v>Married</v>
      </c>
      <c r="H39" s="314" t="str">
        <f>data!H34</f>
        <v>Yes</v>
      </c>
      <c r="I39" s="318"/>
    </row>
    <row r="40" spans="1:9" ht="21" customHeight="1">
      <c r="A40" s="89">
        <v>2</v>
      </c>
      <c r="B40" s="314" t="str">
        <f>data!B35:I35</f>
        <v>Manoj Kumar</v>
      </c>
      <c r="C40" s="314"/>
      <c r="D40" s="314"/>
      <c r="E40" s="95" t="str">
        <f>data!E35</f>
        <v>20.02.1989</v>
      </c>
      <c r="F40" s="1" t="str">
        <f>data!F35</f>
        <v>SON</v>
      </c>
      <c r="G40" s="2" t="str">
        <f>data!G35</f>
        <v>Un-Married</v>
      </c>
      <c r="H40" s="314" t="str">
        <f>data!H35</f>
        <v>Not</v>
      </c>
      <c r="I40" s="318"/>
    </row>
    <row r="41" spans="1:9" ht="21" customHeight="1">
      <c r="A41" s="89">
        <v>3</v>
      </c>
      <c r="B41" s="314" t="str">
        <f>data!B36:I36</f>
        <v>Mahesh Kumar</v>
      </c>
      <c r="C41" s="314"/>
      <c r="D41" s="314"/>
      <c r="E41" s="95" t="str">
        <f>data!E36</f>
        <v>04.05.1994</v>
      </c>
      <c r="F41" s="1" t="str">
        <f>data!F36</f>
        <v>SON</v>
      </c>
      <c r="G41" s="2" t="str">
        <f>data!G36</f>
        <v>Un-Married</v>
      </c>
      <c r="H41" s="314" t="str">
        <f>data!H36</f>
        <v>Not</v>
      </c>
      <c r="I41" s="318"/>
    </row>
    <row r="42" spans="1:9" ht="21" customHeight="1">
      <c r="A42" s="89">
        <v>4</v>
      </c>
      <c r="B42" s="314" t="str">
        <f>data!B37</f>
        <v>.</v>
      </c>
      <c r="C42" s="314"/>
      <c r="D42" s="314"/>
      <c r="E42" s="95" t="str">
        <f>data!E37</f>
        <v>.</v>
      </c>
      <c r="F42" s="1" t="str">
        <f>data!F37</f>
        <v>.</v>
      </c>
      <c r="G42" s="2" t="str">
        <f>data!G37</f>
        <v>.</v>
      </c>
      <c r="H42" s="314" t="str">
        <f>data!H37</f>
        <v>.</v>
      </c>
      <c r="I42" s="318"/>
    </row>
    <row r="43" spans="1:9" ht="21" customHeight="1">
      <c r="A43" s="89">
        <v>5</v>
      </c>
      <c r="B43" s="314" t="str">
        <f>data!B38</f>
        <v>.</v>
      </c>
      <c r="C43" s="314"/>
      <c r="D43" s="314"/>
      <c r="E43" s="95" t="str">
        <f>data!E38</f>
        <v>.</v>
      </c>
      <c r="F43" s="1" t="str">
        <f>data!F38</f>
        <v>.</v>
      </c>
      <c r="G43" s="2" t="str">
        <f>data!G38</f>
        <v>.</v>
      </c>
      <c r="H43" s="314" t="str">
        <f>data!H38</f>
        <v>.</v>
      </c>
      <c r="I43" s="318"/>
    </row>
    <row r="44" spans="1:9" ht="21" customHeight="1">
      <c r="A44" s="11"/>
      <c r="B44" s="314"/>
      <c r="C44" s="314"/>
      <c r="D44" s="314"/>
      <c r="E44" s="2"/>
      <c r="F44" s="2"/>
      <c r="G44" s="2"/>
      <c r="H44" s="314"/>
      <c r="I44" s="318"/>
    </row>
    <row r="45" spans="1:9" ht="21" customHeight="1">
      <c r="A45" s="11"/>
      <c r="B45" s="315"/>
      <c r="C45" s="316"/>
      <c r="D45" s="317"/>
      <c r="E45" s="2"/>
      <c r="F45" s="2"/>
      <c r="G45" s="2"/>
      <c r="H45" s="314"/>
      <c r="I45" s="318"/>
    </row>
    <row r="46" spans="1:9" ht="12.75" customHeight="1">
      <c r="A46" s="319" t="s">
        <v>1</v>
      </c>
      <c r="B46" s="320"/>
      <c r="C46" s="320"/>
      <c r="D46" s="320"/>
      <c r="E46" s="320"/>
      <c r="F46" s="320"/>
      <c r="G46" s="320"/>
      <c r="H46" s="320"/>
      <c r="I46" s="321"/>
    </row>
    <row r="47" spans="1:9" ht="12.75">
      <c r="A47" s="322"/>
      <c r="B47" s="323"/>
      <c r="C47" s="323"/>
      <c r="D47" s="323"/>
      <c r="E47" s="323"/>
      <c r="F47" s="323"/>
      <c r="G47" s="323"/>
      <c r="H47" s="323"/>
      <c r="I47" s="324"/>
    </row>
    <row r="48" spans="1:9" ht="12.75">
      <c r="A48" s="322"/>
      <c r="B48" s="323"/>
      <c r="C48" s="323"/>
      <c r="D48" s="323"/>
      <c r="E48" s="323"/>
      <c r="F48" s="323"/>
      <c r="G48" s="323"/>
      <c r="H48" s="323"/>
      <c r="I48" s="324"/>
    </row>
    <row r="49" spans="1:9" ht="12.75">
      <c r="A49" s="322"/>
      <c r="B49" s="323"/>
      <c r="C49" s="323"/>
      <c r="D49" s="323"/>
      <c r="E49" s="323"/>
      <c r="F49" s="323"/>
      <c r="G49" s="323"/>
      <c r="H49" s="323"/>
      <c r="I49" s="324"/>
    </row>
    <row r="50" spans="1:9" ht="12.75">
      <c r="A50" s="322"/>
      <c r="B50" s="323"/>
      <c r="C50" s="323"/>
      <c r="D50" s="323"/>
      <c r="E50" s="323"/>
      <c r="F50" s="323"/>
      <c r="G50" s="323"/>
      <c r="H50" s="323"/>
      <c r="I50" s="324"/>
    </row>
    <row r="51" spans="1:9" ht="12.75">
      <c r="A51" s="322"/>
      <c r="B51" s="323"/>
      <c r="C51" s="323"/>
      <c r="D51" s="323"/>
      <c r="E51" s="323"/>
      <c r="F51" s="323"/>
      <c r="G51" s="323"/>
      <c r="H51" s="323"/>
      <c r="I51" s="324"/>
    </row>
    <row r="52" spans="1:9" ht="16.5" customHeight="1">
      <c r="A52" s="322"/>
      <c r="B52" s="323"/>
      <c r="C52" s="323"/>
      <c r="D52" s="323"/>
      <c r="E52" s="323"/>
      <c r="F52" s="323"/>
      <c r="G52" s="323"/>
      <c r="H52" s="323"/>
      <c r="I52" s="324"/>
    </row>
    <row r="53" spans="1:9" ht="16.5" customHeight="1">
      <c r="A53" s="409" t="s">
        <v>0</v>
      </c>
      <c r="B53" s="410"/>
      <c r="C53" s="410"/>
      <c r="D53" s="410"/>
      <c r="E53" s="410"/>
      <c r="F53" s="410"/>
      <c r="G53" s="410"/>
      <c r="H53" s="410"/>
      <c r="I53" s="411"/>
    </row>
    <row r="54" spans="1:9" ht="23.25" customHeight="1">
      <c r="A54" s="409"/>
      <c r="B54" s="410"/>
      <c r="C54" s="410"/>
      <c r="D54" s="410"/>
      <c r="E54" s="410"/>
      <c r="F54" s="410"/>
      <c r="G54" s="410"/>
      <c r="H54" s="410"/>
      <c r="I54" s="411"/>
    </row>
    <row r="55" spans="1:17" ht="16.5" customHeight="1" thickBot="1">
      <c r="A55" s="21"/>
      <c r="B55" s="22"/>
      <c r="C55" s="22"/>
      <c r="D55" s="22"/>
      <c r="E55" s="22"/>
      <c r="F55" s="109"/>
      <c r="G55" s="109"/>
      <c r="H55" s="109"/>
      <c r="I55" s="110"/>
      <c r="J55" s="108"/>
      <c r="K55" s="108"/>
      <c r="L55" s="108"/>
      <c r="M55" s="108"/>
      <c r="N55" s="108"/>
      <c r="O55" s="108"/>
      <c r="P55" s="108"/>
      <c r="Q55" s="108"/>
    </row>
    <row r="56" spans="1:17" ht="20.25" customHeight="1">
      <c r="A56" s="161" t="s">
        <v>522</v>
      </c>
      <c r="B56" s="161"/>
      <c r="C56" s="161"/>
      <c r="D56" s="161"/>
      <c r="E56" s="161"/>
      <c r="F56" s="161"/>
      <c r="G56" s="161"/>
      <c r="H56" s="161"/>
      <c r="I56" s="161"/>
      <c r="J56" s="161"/>
      <c r="K56" s="161"/>
      <c r="L56" s="161"/>
      <c r="M56" s="161"/>
      <c r="N56" s="161"/>
      <c r="O56" s="161"/>
      <c r="P56" s="161"/>
      <c r="Q56" s="161"/>
    </row>
    <row r="57" spans="1:5" ht="29.25" customHeight="1" thickBot="1">
      <c r="A57" s="111"/>
      <c r="B57" s="111"/>
      <c r="C57" s="111"/>
      <c r="D57" s="111"/>
      <c r="E57" s="111"/>
    </row>
    <row r="58" spans="1:9" ht="48.75" customHeight="1">
      <c r="A58" s="311"/>
      <c r="B58" s="312"/>
      <c r="C58" s="312"/>
      <c r="D58" s="312"/>
      <c r="E58" s="312"/>
      <c r="F58" s="312"/>
      <c r="G58" s="312"/>
      <c r="H58" s="312"/>
      <c r="I58" s="313"/>
    </row>
    <row r="59" spans="1:9" ht="19.5" customHeight="1">
      <c r="A59" s="304" t="s">
        <v>70</v>
      </c>
      <c r="B59" s="305"/>
      <c r="C59" s="305"/>
      <c r="D59" s="305"/>
      <c r="E59" s="305"/>
      <c r="F59" s="305"/>
      <c r="G59" s="305"/>
      <c r="H59" s="305"/>
      <c r="I59" s="306"/>
    </row>
    <row r="60" spans="1:9" ht="14.25" customHeight="1">
      <c r="A60" s="304"/>
      <c r="B60" s="305"/>
      <c r="C60" s="305"/>
      <c r="D60" s="305"/>
      <c r="E60" s="305"/>
      <c r="F60" s="305"/>
      <c r="G60" s="305"/>
      <c r="H60" s="305"/>
      <c r="I60" s="306"/>
    </row>
    <row r="61" spans="1:9" ht="7.5" customHeight="1">
      <c r="A61" s="304"/>
      <c r="B61" s="305"/>
      <c r="C61" s="305"/>
      <c r="D61" s="305"/>
      <c r="E61" s="305"/>
      <c r="F61" s="305"/>
      <c r="G61" s="305"/>
      <c r="H61" s="305"/>
      <c r="I61" s="306"/>
    </row>
    <row r="62" spans="1:9" ht="14.25" customHeight="1">
      <c r="A62" s="304" t="s">
        <v>3</v>
      </c>
      <c r="B62" s="305"/>
      <c r="C62" s="305"/>
      <c r="D62" s="305"/>
      <c r="E62" s="305"/>
      <c r="F62" s="305"/>
      <c r="G62" s="305"/>
      <c r="H62" s="305"/>
      <c r="I62" s="306"/>
    </row>
    <row r="63" spans="1:9" ht="14.25" customHeight="1">
      <c r="A63" s="304"/>
      <c r="B63" s="305"/>
      <c r="C63" s="305"/>
      <c r="D63" s="305"/>
      <c r="E63" s="305"/>
      <c r="F63" s="305"/>
      <c r="G63" s="305"/>
      <c r="H63" s="305"/>
      <c r="I63" s="306"/>
    </row>
    <row r="64" spans="1:9" ht="14.25" customHeight="1">
      <c r="A64" s="304"/>
      <c r="B64" s="305"/>
      <c r="C64" s="305"/>
      <c r="D64" s="305"/>
      <c r="E64" s="305"/>
      <c r="F64" s="305"/>
      <c r="G64" s="305"/>
      <c r="H64" s="305"/>
      <c r="I64" s="306"/>
    </row>
    <row r="65" spans="1:9" ht="14.25" customHeight="1">
      <c r="A65" s="304"/>
      <c r="B65" s="305"/>
      <c r="C65" s="305"/>
      <c r="D65" s="305"/>
      <c r="E65" s="305"/>
      <c r="F65" s="305"/>
      <c r="G65" s="305"/>
      <c r="H65" s="305"/>
      <c r="I65" s="306"/>
    </row>
    <row r="66" spans="1:9" ht="14.25" customHeight="1">
      <c r="A66" s="304"/>
      <c r="B66" s="305"/>
      <c r="C66" s="305"/>
      <c r="D66" s="305"/>
      <c r="E66" s="305"/>
      <c r="F66" s="305"/>
      <c r="G66" s="305"/>
      <c r="H66" s="305"/>
      <c r="I66" s="306"/>
    </row>
    <row r="67" spans="1:9" ht="12.75" customHeight="1">
      <c r="A67" s="304"/>
      <c r="B67" s="305"/>
      <c r="C67" s="305"/>
      <c r="D67" s="305"/>
      <c r="E67" s="305"/>
      <c r="F67" s="305"/>
      <c r="G67" s="305"/>
      <c r="H67" s="305"/>
      <c r="I67" s="306"/>
    </row>
    <row r="68" spans="1:9" ht="12.75" customHeight="1">
      <c r="A68" s="304"/>
      <c r="B68" s="305"/>
      <c r="C68" s="305"/>
      <c r="D68" s="305"/>
      <c r="E68" s="305"/>
      <c r="F68" s="305"/>
      <c r="G68" s="305"/>
      <c r="H68" s="305"/>
      <c r="I68" s="306"/>
    </row>
    <row r="69" spans="1:9" ht="30" customHeight="1">
      <c r="A69" s="304"/>
      <c r="B69" s="305"/>
      <c r="C69" s="305"/>
      <c r="D69" s="305"/>
      <c r="E69" s="305"/>
      <c r="F69" s="305"/>
      <c r="G69" s="305"/>
      <c r="H69" s="305"/>
      <c r="I69" s="306"/>
    </row>
    <row r="70" spans="1:9" ht="14.25">
      <c r="A70" s="290" t="s">
        <v>2</v>
      </c>
      <c r="B70" s="291"/>
      <c r="C70" s="291" t="str">
        <f>data!E6</f>
        <v>PS.Salojipally</v>
      </c>
      <c r="D70" s="291"/>
      <c r="E70" s="291"/>
      <c r="F70" s="302"/>
      <c r="G70" s="302"/>
      <c r="H70" s="302"/>
      <c r="I70" s="303"/>
    </row>
    <row r="71" spans="1:9" ht="15">
      <c r="A71" s="307" t="s">
        <v>376</v>
      </c>
      <c r="B71" s="291"/>
      <c r="C71" s="308">
        <f>DOB!H6</f>
        <v>40755</v>
      </c>
      <c r="D71" s="291"/>
      <c r="E71" s="291"/>
      <c r="F71" s="309" t="s">
        <v>5</v>
      </c>
      <c r="G71" s="309"/>
      <c r="H71" s="309"/>
      <c r="I71" s="310"/>
    </row>
    <row r="72" spans="1:9" ht="15">
      <c r="A72" s="7"/>
      <c r="B72" s="6"/>
      <c r="C72" s="6"/>
      <c r="D72" s="6"/>
      <c r="E72" s="6"/>
      <c r="F72" s="309" t="s">
        <v>6</v>
      </c>
      <c r="G72" s="309"/>
      <c r="H72" s="309"/>
      <c r="I72" s="310"/>
    </row>
    <row r="73" spans="1:9" ht="15" thickBot="1">
      <c r="A73" s="8"/>
      <c r="B73" s="9"/>
      <c r="C73" s="9"/>
      <c r="D73" s="9"/>
      <c r="E73" s="9"/>
      <c r="F73" s="9"/>
      <c r="G73" s="9"/>
      <c r="H73" s="9"/>
      <c r="I73" s="10"/>
    </row>
    <row r="74" spans="1:9" ht="14.25">
      <c r="A74" s="13"/>
      <c r="B74" s="14"/>
      <c r="C74" s="14"/>
      <c r="D74" s="14"/>
      <c r="E74" s="14"/>
      <c r="F74" s="14"/>
      <c r="G74" s="14"/>
      <c r="H74" s="14"/>
      <c r="I74" s="15"/>
    </row>
    <row r="75" spans="1:9" ht="18">
      <c r="A75" s="298" t="s">
        <v>7</v>
      </c>
      <c r="B75" s="299"/>
      <c r="C75" s="299"/>
      <c r="D75" s="299"/>
      <c r="E75" s="299"/>
      <c r="F75" s="299"/>
      <c r="G75" s="299"/>
      <c r="H75" s="299"/>
      <c r="I75" s="300"/>
    </row>
    <row r="76" spans="1:9" ht="14.25">
      <c r="A76" s="301"/>
      <c r="B76" s="302"/>
      <c r="C76" s="302"/>
      <c r="D76" s="302"/>
      <c r="E76" s="302"/>
      <c r="F76" s="302"/>
      <c r="G76" s="302"/>
      <c r="H76" s="302"/>
      <c r="I76" s="303"/>
    </row>
    <row r="77" spans="1:9" ht="14.25">
      <c r="A77" s="290" t="s">
        <v>8</v>
      </c>
      <c r="B77" s="291"/>
      <c r="C77" s="291"/>
      <c r="D77" s="291"/>
      <c r="E77" s="291"/>
      <c r="F77" s="291"/>
      <c r="G77" s="291"/>
      <c r="H77" s="291"/>
      <c r="I77" s="292"/>
    </row>
    <row r="78" spans="1:9" ht="14.25">
      <c r="A78" s="290" t="s">
        <v>9</v>
      </c>
      <c r="B78" s="291"/>
      <c r="C78" s="291"/>
      <c r="D78" s="291"/>
      <c r="E78" s="291"/>
      <c r="F78" s="291"/>
      <c r="G78" s="291"/>
      <c r="H78" s="291"/>
      <c r="I78" s="292"/>
    </row>
    <row r="79" spans="1:9" ht="14.25">
      <c r="A79" s="290" t="s">
        <v>10</v>
      </c>
      <c r="B79" s="291"/>
      <c r="C79" s="291"/>
      <c r="D79" s="291"/>
      <c r="E79" s="291"/>
      <c r="F79" s="291"/>
      <c r="G79" s="291"/>
      <c r="H79" s="291"/>
      <c r="I79" s="292"/>
    </row>
    <row r="80" spans="1:9" ht="14.25">
      <c r="A80" s="290" t="s">
        <v>11</v>
      </c>
      <c r="B80" s="291"/>
      <c r="C80" s="291"/>
      <c r="D80" s="291"/>
      <c r="E80" s="291"/>
      <c r="F80" s="291"/>
      <c r="G80" s="291"/>
      <c r="H80" s="291"/>
      <c r="I80" s="292"/>
    </row>
    <row r="81" spans="1:9" ht="14.25">
      <c r="A81" s="290" t="s">
        <v>12</v>
      </c>
      <c r="B81" s="291"/>
      <c r="C81" s="291"/>
      <c r="D81" s="291"/>
      <c r="E81" s="291"/>
      <c r="F81" s="291"/>
      <c r="G81" s="291"/>
      <c r="H81" s="291"/>
      <c r="I81" s="292"/>
    </row>
    <row r="82" spans="1:9" ht="14.25">
      <c r="A82" s="290" t="s">
        <v>13</v>
      </c>
      <c r="B82" s="291"/>
      <c r="C82" s="291"/>
      <c r="D82" s="291"/>
      <c r="E82" s="291"/>
      <c r="F82" s="291"/>
      <c r="G82" s="291"/>
      <c r="H82" s="291"/>
      <c r="I82" s="292"/>
    </row>
    <row r="83" spans="1:9" ht="23.25" customHeight="1">
      <c r="A83" s="90" t="s">
        <v>379</v>
      </c>
      <c r="B83" s="91"/>
      <c r="C83" s="91"/>
      <c r="D83" s="294"/>
      <c r="E83" s="91"/>
      <c r="F83" s="91"/>
      <c r="G83" s="91"/>
      <c r="H83" s="91"/>
      <c r="I83" s="92"/>
    </row>
    <row r="84" spans="1:9" ht="28.5" customHeight="1">
      <c r="A84" s="90" t="s">
        <v>380</v>
      </c>
      <c r="B84" s="91"/>
      <c r="C84" s="91"/>
      <c r="D84" s="294"/>
      <c r="E84" s="91"/>
      <c r="F84" s="91"/>
      <c r="G84" s="91"/>
      <c r="H84" s="91"/>
      <c r="I84" s="92"/>
    </row>
    <row r="85" spans="1:9" ht="12.75" customHeight="1">
      <c r="A85" s="16"/>
      <c r="B85" s="4"/>
      <c r="C85" s="4"/>
      <c r="D85" s="4"/>
      <c r="E85" s="4"/>
      <c r="F85" s="4"/>
      <c r="G85" s="4"/>
      <c r="H85" s="4"/>
      <c r="I85" s="17"/>
    </row>
    <row r="86" spans="1:9" ht="12.75">
      <c r="A86" s="18"/>
      <c r="B86" s="293" t="s">
        <v>14</v>
      </c>
      <c r="C86" s="293"/>
      <c r="D86" s="293"/>
      <c r="E86" s="293"/>
      <c r="F86" s="293" t="s">
        <v>378</v>
      </c>
      <c r="G86" s="293"/>
      <c r="H86" s="293"/>
      <c r="I86" s="17"/>
    </row>
    <row r="87" spans="1:9" ht="39.75" customHeight="1">
      <c r="A87" s="19">
        <v>1</v>
      </c>
      <c r="B87" s="297" t="s">
        <v>377</v>
      </c>
      <c r="C87" s="297"/>
      <c r="D87" s="297"/>
      <c r="E87" s="297"/>
      <c r="F87" s="294" t="str">
        <f>B87</f>
        <v>∕</v>
      </c>
      <c r="G87" s="294"/>
      <c r="H87" s="294"/>
      <c r="I87" s="296"/>
    </row>
    <row r="88" spans="1:9" ht="39.75" customHeight="1">
      <c r="A88" s="19">
        <v>2</v>
      </c>
      <c r="B88" s="297"/>
      <c r="C88" s="297"/>
      <c r="D88" s="297"/>
      <c r="E88" s="297"/>
      <c r="F88" s="294"/>
      <c r="G88" s="294"/>
      <c r="H88" s="294"/>
      <c r="I88" s="296"/>
    </row>
    <row r="89" spans="1:9" ht="39.75" customHeight="1">
      <c r="A89" s="19">
        <v>3</v>
      </c>
      <c r="B89" s="297"/>
      <c r="C89" s="297"/>
      <c r="D89" s="297"/>
      <c r="E89" s="297"/>
      <c r="F89" s="294"/>
      <c r="G89" s="294"/>
      <c r="H89" s="294"/>
      <c r="I89" s="296"/>
    </row>
    <row r="90" spans="1:9" ht="39.75" customHeight="1">
      <c r="A90" s="16"/>
      <c r="B90" s="4"/>
      <c r="C90" s="4"/>
      <c r="D90" s="4"/>
      <c r="E90" s="4"/>
      <c r="F90" s="4"/>
      <c r="G90" s="4"/>
      <c r="H90" s="4"/>
      <c r="I90" s="17"/>
    </row>
    <row r="91" spans="1:9" ht="16.5" customHeight="1">
      <c r="A91" s="18" t="s">
        <v>16</v>
      </c>
      <c r="B91" s="20"/>
      <c r="C91" s="20"/>
      <c r="D91" s="20"/>
      <c r="E91" s="4"/>
      <c r="F91" s="4"/>
      <c r="G91" s="4"/>
      <c r="H91" s="4"/>
      <c r="I91" s="17"/>
    </row>
    <row r="92" spans="1:9" ht="14.25" customHeight="1">
      <c r="A92" s="18" t="s">
        <v>17</v>
      </c>
      <c r="B92" s="67">
        <f>DOB!H6</f>
        <v>40755</v>
      </c>
      <c r="C92" s="20"/>
      <c r="D92" s="20"/>
      <c r="E92" s="20"/>
      <c r="F92" s="293" t="s">
        <v>18</v>
      </c>
      <c r="G92" s="293"/>
      <c r="H92" s="293"/>
      <c r="I92" s="295"/>
    </row>
    <row r="93" spans="1:9" ht="12.75">
      <c r="A93" s="16"/>
      <c r="B93" s="4"/>
      <c r="C93" s="4"/>
      <c r="D93" s="4"/>
      <c r="E93" s="4"/>
      <c r="F93" s="293" t="s">
        <v>19</v>
      </c>
      <c r="G93" s="293"/>
      <c r="H93" s="293"/>
      <c r="I93" s="295"/>
    </row>
    <row r="94" spans="1:9" ht="6.75" customHeight="1" thickBot="1">
      <c r="A94" s="21"/>
      <c r="B94" s="22"/>
      <c r="C94" s="22"/>
      <c r="D94" s="22"/>
      <c r="E94" s="22"/>
      <c r="F94" s="22"/>
      <c r="G94" s="22"/>
      <c r="H94" s="22"/>
      <c r="I94" s="23"/>
    </row>
    <row r="95" spans="1:9" ht="12.75">
      <c r="A95" s="280" t="s">
        <v>522</v>
      </c>
      <c r="B95" s="280"/>
      <c r="C95" s="280"/>
      <c r="D95" s="280"/>
      <c r="E95" s="280"/>
      <c r="F95" s="280"/>
      <c r="G95" s="280"/>
      <c r="H95" s="280"/>
      <c r="I95" s="280"/>
    </row>
    <row r="116" spans="10:17" ht="12.75">
      <c r="J116" s="108"/>
      <c r="K116" s="108"/>
      <c r="L116" s="108"/>
      <c r="M116" s="108"/>
      <c r="N116" s="108"/>
      <c r="O116" s="108"/>
      <c r="P116" s="108"/>
      <c r="Q116" s="108"/>
    </row>
  </sheetData>
  <sheetProtection/>
  <mergeCells count="90">
    <mergeCell ref="A53:I54"/>
    <mergeCell ref="F11:I12"/>
    <mergeCell ref="A2:I2"/>
    <mergeCell ref="A3:I3"/>
    <mergeCell ref="A4:I4"/>
    <mergeCell ref="A6:I6"/>
    <mergeCell ref="A5:I5"/>
    <mergeCell ref="A7:I7"/>
    <mergeCell ref="A20:E20"/>
    <mergeCell ref="F20:I23"/>
    <mergeCell ref="A13:E13"/>
    <mergeCell ref="A12:E12"/>
    <mergeCell ref="F13:I13"/>
    <mergeCell ref="A14:E15"/>
    <mergeCell ref="F14:I15"/>
    <mergeCell ref="A8:I8"/>
    <mergeCell ref="A9:I9"/>
    <mergeCell ref="A11:E11"/>
    <mergeCell ref="A10:I10"/>
    <mergeCell ref="F16:I19"/>
    <mergeCell ref="A17:E19"/>
    <mergeCell ref="A16:E16"/>
    <mergeCell ref="A24:E24"/>
    <mergeCell ref="F24:I27"/>
    <mergeCell ref="A25:E25"/>
    <mergeCell ref="A26:E26"/>
    <mergeCell ref="A27:E27"/>
    <mergeCell ref="A21:E23"/>
    <mergeCell ref="A30:E30"/>
    <mergeCell ref="F28:I30"/>
    <mergeCell ref="A31:E31"/>
    <mergeCell ref="A29:E29"/>
    <mergeCell ref="A28:E28"/>
    <mergeCell ref="F31:I31"/>
    <mergeCell ref="A35:I35"/>
    <mergeCell ref="E37:F37"/>
    <mergeCell ref="A36:I36"/>
    <mergeCell ref="B37:D37"/>
    <mergeCell ref="H37:I37"/>
    <mergeCell ref="A33:E33"/>
    <mergeCell ref="A34:E34"/>
    <mergeCell ref="F32:G32"/>
    <mergeCell ref="H32:I32"/>
    <mergeCell ref="H33:I34"/>
    <mergeCell ref="F33:G33"/>
    <mergeCell ref="F34:G34"/>
    <mergeCell ref="A32:E32"/>
    <mergeCell ref="B41:D41"/>
    <mergeCell ref="H44:I44"/>
    <mergeCell ref="H45:I45"/>
    <mergeCell ref="B38:D38"/>
    <mergeCell ref="H38:I38"/>
    <mergeCell ref="B39:D39"/>
    <mergeCell ref="H39:I39"/>
    <mergeCell ref="B42:D42"/>
    <mergeCell ref="B43:D43"/>
    <mergeCell ref="F72:I72"/>
    <mergeCell ref="A58:I58"/>
    <mergeCell ref="B44:D44"/>
    <mergeCell ref="B45:D45"/>
    <mergeCell ref="H40:I40"/>
    <mergeCell ref="H41:I41"/>
    <mergeCell ref="H42:I42"/>
    <mergeCell ref="H43:I43"/>
    <mergeCell ref="A46:I52"/>
    <mergeCell ref="B40:D40"/>
    <mergeCell ref="A59:I61"/>
    <mergeCell ref="A62:I69"/>
    <mergeCell ref="C70:E70"/>
    <mergeCell ref="A71:B71"/>
    <mergeCell ref="C71:E71"/>
    <mergeCell ref="F71:I71"/>
    <mergeCell ref="F70:I70"/>
    <mergeCell ref="A70:B70"/>
    <mergeCell ref="A75:I75"/>
    <mergeCell ref="A77:I77"/>
    <mergeCell ref="A78:I78"/>
    <mergeCell ref="A76:I76"/>
    <mergeCell ref="A80:I80"/>
    <mergeCell ref="A81:I81"/>
    <mergeCell ref="A79:I79"/>
    <mergeCell ref="A82:I82"/>
    <mergeCell ref="F86:H86"/>
    <mergeCell ref="B86:E86"/>
    <mergeCell ref="D83:D84"/>
    <mergeCell ref="A95:I95"/>
    <mergeCell ref="F93:I93"/>
    <mergeCell ref="F92:I92"/>
    <mergeCell ref="F87:I89"/>
    <mergeCell ref="B87:E89"/>
  </mergeCells>
  <printOptions/>
  <pageMargins left="0.38" right="0.21" top="0.62" bottom="0.01" header="0.04" footer="14316557.64"/>
  <pageSetup horizontalDpi="300" verticalDpi="300" orientation="portrait" paperSize="5" r:id="rId2"/>
  <drawing r:id="rId1"/>
</worksheet>
</file>

<file path=xl/worksheets/sheet4.xml><?xml version="1.0" encoding="utf-8"?>
<worksheet xmlns="http://schemas.openxmlformats.org/spreadsheetml/2006/main" xmlns:r="http://schemas.openxmlformats.org/officeDocument/2006/relationships">
  <sheetPr codeName="Sheet3"/>
  <dimension ref="A1:Q121"/>
  <sheetViews>
    <sheetView showGridLines="0" zoomScalePageLayoutView="0" workbookViewId="0" topLeftCell="A1">
      <selection activeCell="M92" sqref="M92:M94"/>
    </sheetView>
  </sheetViews>
  <sheetFormatPr defaultColWidth="9.140625" defaultRowHeight="12.75"/>
  <cols>
    <col min="1" max="1" width="9.140625" style="35" customWidth="1"/>
    <col min="2" max="2" width="9.57421875" style="35" customWidth="1"/>
    <col min="3" max="5" width="9.140625" style="35" customWidth="1"/>
    <col min="6" max="6" width="2.7109375" style="35" customWidth="1"/>
    <col min="7" max="7" width="5.8515625" style="35" customWidth="1"/>
    <col min="8" max="8" width="6.7109375" style="35" customWidth="1"/>
    <col min="9" max="9" width="9.140625" style="35" customWidth="1"/>
    <col min="10" max="10" width="3.140625" style="35" customWidth="1"/>
    <col min="11" max="11" width="17.28125" style="35" customWidth="1"/>
    <col min="12" max="16384" width="9.140625" style="35" customWidth="1"/>
  </cols>
  <sheetData>
    <row r="1" spans="1:11" ht="18.75">
      <c r="A1" s="464" t="s">
        <v>20</v>
      </c>
      <c r="B1" s="465"/>
      <c r="C1" s="465"/>
      <c r="D1" s="465"/>
      <c r="E1" s="465"/>
      <c r="F1" s="465"/>
      <c r="G1" s="465"/>
      <c r="H1" s="465"/>
      <c r="I1" s="465"/>
      <c r="J1" s="465"/>
      <c r="K1" s="466"/>
    </row>
    <row r="2" spans="1:11" ht="21" customHeight="1">
      <c r="A2" s="460" t="s">
        <v>21</v>
      </c>
      <c r="B2" s="461"/>
      <c r="C2" s="461"/>
      <c r="D2" s="461"/>
      <c r="E2" s="461"/>
      <c r="F2" s="461"/>
      <c r="G2" s="427" t="str">
        <f>functiones!B85</f>
        <v>Sri.B.Narsimlu,SGT</v>
      </c>
      <c r="H2" s="427"/>
      <c r="I2" s="427"/>
      <c r="J2" s="427"/>
      <c r="K2" s="434"/>
    </row>
    <row r="3" spans="1:11" ht="21" customHeight="1">
      <c r="A3" s="460" t="s">
        <v>22</v>
      </c>
      <c r="B3" s="461"/>
      <c r="C3" s="461"/>
      <c r="D3" s="461"/>
      <c r="E3" s="461"/>
      <c r="F3" s="461"/>
      <c r="G3" s="427" t="str">
        <f>data!F4</f>
        <v>B.Bagaiah</v>
      </c>
      <c r="H3" s="427"/>
      <c r="I3" s="427"/>
      <c r="J3" s="427"/>
      <c r="K3" s="434"/>
    </row>
    <row r="4" spans="1:11" ht="13.5" customHeight="1">
      <c r="A4" s="460" t="s">
        <v>23</v>
      </c>
      <c r="B4" s="461"/>
      <c r="C4" s="461"/>
      <c r="D4" s="461"/>
      <c r="E4" s="461"/>
      <c r="F4" s="461"/>
      <c r="G4" s="427"/>
      <c r="H4" s="427"/>
      <c r="I4" s="427"/>
      <c r="J4" s="427"/>
      <c r="K4" s="434"/>
    </row>
    <row r="5" spans="1:11" ht="21" customHeight="1">
      <c r="A5" s="467" t="s">
        <v>24</v>
      </c>
      <c r="B5" s="468"/>
      <c r="C5" s="468"/>
      <c r="D5" s="468"/>
      <c r="E5" s="468"/>
      <c r="F5" s="468"/>
      <c r="G5" s="427"/>
      <c r="H5" s="427"/>
      <c r="I5" s="427"/>
      <c r="J5" s="427"/>
      <c r="K5" s="434"/>
    </row>
    <row r="6" spans="1:11" ht="21" customHeight="1">
      <c r="A6" s="460" t="s">
        <v>25</v>
      </c>
      <c r="B6" s="461"/>
      <c r="C6" s="461"/>
      <c r="D6" s="461"/>
      <c r="E6" s="461"/>
      <c r="F6" s="461"/>
      <c r="G6" s="439" t="str">
        <f>data!O7</f>
        <v>10.6.1953</v>
      </c>
      <c r="H6" s="440"/>
      <c r="I6" s="437" t="str">
        <f>DOB!I4</f>
        <v>58 Years</v>
      </c>
      <c r="J6" s="437"/>
      <c r="K6" s="438"/>
    </row>
    <row r="7" spans="1:11" ht="21" customHeight="1">
      <c r="A7" s="462" t="s">
        <v>26</v>
      </c>
      <c r="B7" s="463"/>
      <c r="C7" s="463"/>
      <c r="D7" s="463"/>
      <c r="E7" s="463"/>
      <c r="F7" s="463"/>
      <c r="G7" s="428" t="str">
        <f>data!O8</f>
        <v>27.6.1984</v>
      </c>
      <c r="H7" s="428"/>
      <c r="I7" s="428"/>
      <c r="J7" s="428"/>
      <c r="K7" s="429"/>
    </row>
    <row r="8" spans="1:11" ht="21" customHeight="1">
      <c r="A8" s="460" t="s">
        <v>27</v>
      </c>
      <c r="B8" s="461"/>
      <c r="C8" s="461"/>
      <c r="D8" s="461"/>
      <c r="E8" s="461"/>
      <c r="F8" s="461"/>
      <c r="G8" s="435" t="str">
        <f>data!O9</f>
        <v>30.6.2011</v>
      </c>
      <c r="H8" s="435"/>
      <c r="I8" s="435"/>
      <c r="J8" s="435"/>
      <c r="K8" s="436"/>
    </row>
    <row r="9" spans="1:11" ht="21" customHeight="1">
      <c r="A9" s="460" t="s">
        <v>28</v>
      </c>
      <c r="B9" s="461"/>
      <c r="C9" s="461"/>
      <c r="D9" s="461"/>
      <c r="E9" s="461"/>
      <c r="F9" s="461"/>
      <c r="G9" s="428" t="str">
        <f>data!D5</f>
        <v>SGT</v>
      </c>
      <c r="H9" s="428"/>
      <c r="I9" s="428"/>
      <c r="J9" s="428"/>
      <c r="K9" s="429"/>
    </row>
    <row r="10" spans="1:11" ht="21" customHeight="1">
      <c r="A10" s="460" t="s">
        <v>29</v>
      </c>
      <c r="B10" s="461"/>
      <c r="C10" s="461"/>
      <c r="D10" s="461"/>
      <c r="E10" s="461"/>
      <c r="F10" s="461"/>
      <c r="G10" s="428"/>
      <c r="H10" s="428"/>
      <c r="I10" s="428"/>
      <c r="J10" s="428"/>
      <c r="K10" s="429"/>
    </row>
    <row r="11" spans="1:11" ht="18" customHeight="1">
      <c r="A11" s="460" t="s">
        <v>30</v>
      </c>
      <c r="B11" s="461"/>
      <c r="C11" s="461"/>
      <c r="D11" s="461"/>
      <c r="E11" s="461"/>
      <c r="F11" s="461"/>
      <c r="G11" s="427" t="s">
        <v>34</v>
      </c>
      <c r="H11" s="427"/>
      <c r="I11" s="427"/>
      <c r="J11" s="427"/>
      <c r="K11" s="434"/>
    </row>
    <row r="12" spans="1:11" ht="15">
      <c r="A12" s="426" t="s">
        <v>31</v>
      </c>
      <c r="B12" s="427"/>
      <c r="C12" s="427"/>
      <c r="D12" s="427"/>
      <c r="E12" s="427"/>
      <c r="F12" s="427"/>
      <c r="G12" s="427" t="s">
        <v>71</v>
      </c>
      <c r="H12" s="427"/>
      <c r="I12" s="427"/>
      <c r="J12" s="427"/>
      <c r="K12" s="434"/>
    </row>
    <row r="13" spans="1:11" ht="15">
      <c r="A13" s="426" t="s">
        <v>32</v>
      </c>
      <c r="B13" s="427"/>
      <c r="C13" s="427"/>
      <c r="D13" s="427"/>
      <c r="E13" s="427"/>
      <c r="F13" s="427"/>
      <c r="G13" s="427" t="s">
        <v>72</v>
      </c>
      <c r="H13" s="427"/>
      <c r="I13" s="427"/>
      <c r="J13" s="427"/>
      <c r="K13" s="434"/>
    </row>
    <row r="14" spans="1:11" ht="15">
      <c r="A14" s="426" t="s">
        <v>33</v>
      </c>
      <c r="B14" s="427"/>
      <c r="C14" s="427"/>
      <c r="D14" s="427"/>
      <c r="E14" s="427"/>
      <c r="F14" s="427"/>
      <c r="G14" s="427"/>
      <c r="H14" s="427"/>
      <c r="I14" s="427"/>
      <c r="J14" s="427"/>
      <c r="K14" s="434"/>
    </row>
    <row r="15" spans="1:11" ht="15.75" customHeight="1">
      <c r="A15" s="424" t="s">
        <v>254</v>
      </c>
      <c r="B15" s="425"/>
      <c r="C15" s="425"/>
      <c r="D15" s="425"/>
      <c r="E15" s="425"/>
      <c r="F15" s="425"/>
      <c r="G15" s="423"/>
      <c r="H15" s="423"/>
      <c r="I15" s="423"/>
      <c r="J15" s="423"/>
      <c r="K15" s="441"/>
    </row>
    <row r="16" spans="1:11" ht="15" customHeight="1">
      <c r="A16" s="424"/>
      <c r="B16" s="425"/>
      <c r="C16" s="425"/>
      <c r="D16" s="425"/>
      <c r="E16" s="425"/>
      <c r="F16" s="425"/>
      <c r="G16" s="423"/>
      <c r="H16" s="423"/>
      <c r="I16" s="423"/>
      <c r="J16" s="423"/>
      <c r="K16" s="441"/>
    </row>
    <row r="17" spans="1:11" ht="8.25" customHeight="1">
      <c r="A17" s="424"/>
      <c r="B17" s="425"/>
      <c r="C17" s="425"/>
      <c r="D17" s="425"/>
      <c r="E17" s="425"/>
      <c r="F17" s="425"/>
      <c r="G17" s="423"/>
      <c r="H17" s="423"/>
      <c r="I17" s="423"/>
      <c r="J17" s="423"/>
      <c r="K17" s="441"/>
    </row>
    <row r="18" spans="1:11" ht="11.25" customHeight="1">
      <c r="A18" s="426" t="s">
        <v>73</v>
      </c>
      <c r="B18" s="427"/>
      <c r="C18" s="427"/>
      <c r="D18" s="427"/>
      <c r="E18" s="427"/>
      <c r="F18" s="427"/>
      <c r="G18" s="423"/>
      <c r="H18" s="423"/>
      <c r="I18" s="423"/>
      <c r="J18" s="423"/>
      <c r="K18" s="441"/>
    </row>
    <row r="19" spans="1:11" ht="17.25" customHeight="1">
      <c r="A19" s="426" t="s">
        <v>74</v>
      </c>
      <c r="B19" s="427"/>
      <c r="C19" s="427"/>
      <c r="D19" s="427"/>
      <c r="E19" s="427"/>
      <c r="F19" s="427"/>
      <c r="G19" s="432" t="str">
        <f>DOB!A8</f>
        <v>27Years -0Months- 3Days</v>
      </c>
      <c r="H19" s="432"/>
      <c r="I19" s="432"/>
      <c r="J19" s="432"/>
      <c r="K19" s="433"/>
    </row>
    <row r="20" spans="1:11" ht="17.25" customHeight="1">
      <c r="A20" s="426" t="s">
        <v>75</v>
      </c>
      <c r="B20" s="427"/>
      <c r="C20" s="427"/>
      <c r="D20" s="427"/>
      <c r="E20" s="427"/>
      <c r="F20" s="427"/>
      <c r="G20" s="427" t="s">
        <v>267</v>
      </c>
      <c r="H20" s="427"/>
      <c r="I20" s="427"/>
      <c r="J20" s="427"/>
      <c r="K20" s="434"/>
    </row>
    <row r="21" spans="1:11" ht="17.25" customHeight="1">
      <c r="A21" s="426" t="s">
        <v>255</v>
      </c>
      <c r="B21" s="427"/>
      <c r="C21" s="427"/>
      <c r="D21" s="427"/>
      <c r="E21" s="427"/>
      <c r="F21" s="427"/>
      <c r="G21" s="427" t="s">
        <v>267</v>
      </c>
      <c r="H21" s="427"/>
      <c r="I21" s="427"/>
      <c r="J21" s="427"/>
      <c r="K21" s="434"/>
    </row>
    <row r="22" spans="1:11" ht="17.25" customHeight="1">
      <c r="A22" s="426" t="s">
        <v>76</v>
      </c>
      <c r="B22" s="427"/>
      <c r="C22" s="427"/>
      <c r="D22" s="427"/>
      <c r="E22" s="427"/>
      <c r="F22" s="427"/>
      <c r="G22" s="427" t="s">
        <v>267</v>
      </c>
      <c r="H22" s="427"/>
      <c r="I22" s="427"/>
      <c r="J22" s="427"/>
      <c r="K22" s="434"/>
    </row>
    <row r="23" spans="1:11" ht="17.25" customHeight="1">
      <c r="A23" s="426" t="s">
        <v>77</v>
      </c>
      <c r="B23" s="427"/>
      <c r="C23" s="427"/>
      <c r="D23" s="427"/>
      <c r="E23" s="427"/>
      <c r="F23" s="427"/>
      <c r="G23" s="427" t="s">
        <v>267</v>
      </c>
      <c r="H23" s="427"/>
      <c r="I23" s="427"/>
      <c r="J23" s="427"/>
      <c r="K23" s="434"/>
    </row>
    <row r="24" spans="1:11" ht="17.25" customHeight="1">
      <c r="A24" s="426" t="s">
        <v>78</v>
      </c>
      <c r="B24" s="427"/>
      <c r="C24" s="427"/>
      <c r="D24" s="427"/>
      <c r="E24" s="427"/>
      <c r="F24" s="427"/>
      <c r="G24" s="427" t="s">
        <v>267</v>
      </c>
      <c r="H24" s="427"/>
      <c r="I24" s="427"/>
      <c r="J24" s="427"/>
      <c r="K24" s="434"/>
    </row>
    <row r="25" spans="1:11" ht="17.25" customHeight="1">
      <c r="A25" s="426" t="s">
        <v>79</v>
      </c>
      <c r="B25" s="427"/>
      <c r="C25" s="427"/>
      <c r="D25" s="427"/>
      <c r="E25" s="427"/>
      <c r="F25" s="427"/>
      <c r="G25" s="427" t="s">
        <v>267</v>
      </c>
      <c r="H25" s="427"/>
      <c r="I25" s="427"/>
      <c r="J25" s="427"/>
      <c r="K25" s="434"/>
    </row>
    <row r="26" spans="1:11" ht="17.25" customHeight="1">
      <c r="A26" s="426" t="s">
        <v>80</v>
      </c>
      <c r="B26" s="427"/>
      <c r="C26" s="427"/>
      <c r="D26" s="427"/>
      <c r="E26" s="427"/>
      <c r="F26" s="427"/>
      <c r="G26" s="427" t="s">
        <v>267</v>
      </c>
      <c r="H26" s="427"/>
      <c r="I26" s="427"/>
      <c r="J26" s="427"/>
      <c r="K26" s="434"/>
    </row>
    <row r="27" spans="1:11" ht="15">
      <c r="A27" s="426" t="s">
        <v>81</v>
      </c>
      <c r="B27" s="427"/>
      <c r="C27" s="427"/>
      <c r="D27" s="427"/>
      <c r="E27" s="427"/>
      <c r="F27" s="427"/>
      <c r="G27" s="427" t="str">
        <f>G19</f>
        <v>27Years -0Months- 3Days</v>
      </c>
      <c r="H27" s="427"/>
      <c r="I27" s="427"/>
      <c r="J27" s="427"/>
      <c r="K27" s="434"/>
    </row>
    <row r="28" spans="1:11" ht="15.75">
      <c r="A28" s="426" t="s">
        <v>82</v>
      </c>
      <c r="B28" s="427"/>
      <c r="C28" s="427"/>
      <c r="D28" s="427"/>
      <c r="E28" s="427"/>
      <c r="F28" s="427"/>
      <c r="G28" s="430" t="str">
        <f>DOB!D16</f>
        <v>5.Years</v>
      </c>
      <c r="H28" s="430"/>
      <c r="I28" s="430"/>
      <c r="J28" s="430"/>
      <c r="K28" s="431"/>
    </row>
    <row r="29" spans="1:11" ht="15" customHeight="1">
      <c r="A29" s="442" t="s">
        <v>83</v>
      </c>
      <c r="B29" s="443"/>
      <c r="C29" s="443"/>
      <c r="D29" s="443"/>
      <c r="E29" s="443"/>
      <c r="F29" s="443"/>
      <c r="G29" s="430" t="str">
        <f>DOB!D29</f>
        <v>32 Years 0 Months 3  Days Years</v>
      </c>
      <c r="H29" s="430"/>
      <c r="I29" s="430"/>
      <c r="J29" s="430"/>
      <c r="K29" s="431"/>
    </row>
    <row r="30" spans="1:11" ht="15" customHeight="1">
      <c r="A30" s="442"/>
      <c r="B30" s="443"/>
      <c r="C30" s="443"/>
      <c r="D30" s="443"/>
      <c r="E30" s="443"/>
      <c r="F30" s="443"/>
      <c r="G30" s="430"/>
      <c r="H30" s="430"/>
      <c r="I30" s="430"/>
      <c r="J30" s="430"/>
      <c r="K30" s="431"/>
    </row>
    <row r="31" spans="1:11" ht="21.75" customHeight="1">
      <c r="A31" s="424" t="s">
        <v>84</v>
      </c>
      <c r="B31" s="425"/>
      <c r="C31" s="425"/>
      <c r="D31" s="425"/>
      <c r="E31" s="425"/>
      <c r="F31" s="425"/>
      <c r="G31" s="428" t="str">
        <f>functiones!Q42</f>
        <v>14860-39540 / Rs 28450/-</v>
      </c>
      <c r="H31" s="428"/>
      <c r="I31" s="428"/>
      <c r="J31" s="428"/>
      <c r="K31" s="429"/>
    </row>
    <row r="32" spans="1:11" ht="7.5" customHeight="1">
      <c r="A32" s="424"/>
      <c r="B32" s="425"/>
      <c r="C32" s="425"/>
      <c r="D32" s="425"/>
      <c r="E32" s="425"/>
      <c r="F32" s="425"/>
      <c r="G32" s="428"/>
      <c r="H32" s="428"/>
      <c r="I32" s="428"/>
      <c r="J32" s="428"/>
      <c r="K32" s="429"/>
    </row>
    <row r="33" spans="1:11" ht="21" customHeight="1">
      <c r="A33" s="444" t="s">
        <v>85</v>
      </c>
      <c r="B33" s="445"/>
      <c r="C33" s="445"/>
      <c r="D33" s="445"/>
      <c r="E33" s="445"/>
      <c r="F33" s="446"/>
      <c r="G33" s="428" t="str">
        <f>DOB!E34</f>
        <v>Rs 13794/-</v>
      </c>
      <c r="H33" s="428"/>
      <c r="I33" s="428"/>
      <c r="J33" s="428"/>
      <c r="K33" s="429"/>
    </row>
    <row r="34" spans="1:11" ht="14.25" customHeight="1">
      <c r="A34" s="447"/>
      <c r="B34" s="448"/>
      <c r="C34" s="448"/>
      <c r="D34" s="448"/>
      <c r="E34" s="448"/>
      <c r="F34" s="449"/>
      <c r="G34" s="430" t="str">
        <f>DOB!B37</f>
        <v>28450x64/66x1/2 =13794</v>
      </c>
      <c r="H34" s="430"/>
      <c r="I34" s="430"/>
      <c r="J34" s="430"/>
      <c r="K34" s="431"/>
    </row>
    <row r="35" spans="1:11" ht="19.5" customHeight="1">
      <c r="A35" s="450"/>
      <c r="B35" s="451"/>
      <c r="C35" s="451"/>
      <c r="D35" s="451"/>
      <c r="E35" s="451"/>
      <c r="F35" s="452"/>
      <c r="G35" s="457" t="str">
        <f>DOB!C79</f>
        <v>(B.P x Service Units /66 x 1/2</v>
      </c>
      <c r="H35" s="458"/>
      <c r="I35" s="458"/>
      <c r="J35" s="458"/>
      <c r="K35" s="459"/>
    </row>
    <row r="36" spans="1:11" ht="18" customHeight="1">
      <c r="A36" s="424" t="s">
        <v>86</v>
      </c>
      <c r="B36" s="425"/>
      <c r="C36" s="425"/>
      <c r="D36" s="425"/>
      <c r="E36" s="425"/>
      <c r="F36" s="425"/>
      <c r="G36" s="430" t="str">
        <f>functiones!T4</f>
        <v>B.P: Rs 28450, DA@29.96%= Rs 8524</v>
      </c>
      <c r="H36" s="430"/>
      <c r="I36" s="430"/>
      <c r="J36" s="430"/>
      <c r="K36" s="431"/>
    </row>
    <row r="37" spans="1:11" ht="17.25" customHeight="1">
      <c r="A37" s="424"/>
      <c r="B37" s="425"/>
      <c r="C37" s="425"/>
      <c r="D37" s="425"/>
      <c r="E37" s="425"/>
      <c r="F37" s="425"/>
      <c r="G37" s="428" t="str">
        <f>functiones!R21</f>
        <v> ( 28450+8524) x 64 x1/4 = Rs 591584</v>
      </c>
      <c r="H37" s="428"/>
      <c r="I37" s="428"/>
      <c r="J37" s="428"/>
      <c r="K37" s="429"/>
    </row>
    <row r="38" spans="1:11" ht="15" customHeight="1">
      <c r="A38" s="424"/>
      <c r="B38" s="425"/>
      <c r="C38" s="425"/>
      <c r="D38" s="425"/>
      <c r="E38" s="425"/>
      <c r="F38" s="425"/>
      <c r="G38" s="428" t="str">
        <f>functiones!P19</f>
        <v>.</v>
      </c>
      <c r="H38" s="428"/>
      <c r="I38" s="428"/>
      <c r="J38" s="428"/>
      <c r="K38" s="429"/>
    </row>
    <row r="39" spans="1:11" ht="13.5" customHeight="1">
      <c r="A39" s="426" t="s">
        <v>89</v>
      </c>
      <c r="B39" s="427"/>
      <c r="C39" s="427"/>
      <c r="D39" s="427"/>
      <c r="E39" s="427"/>
      <c r="F39" s="427"/>
      <c r="G39" s="430"/>
      <c r="H39" s="430"/>
      <c r="I39" s="430"/>
      <c r="J39" s="430"/>
      <c r="K39" s="431"/>
    </row>
    <row r="40" spans="1:15" ht="15.75">
      <c r="A40" s="426" t="s">
        <v>87</v>
      </c>
      <c r="B40" s="427"/>
      <c r="C40" s="427"/>
      <c r="D40" s="427"/>
      <c r="E40" s="427"/>
      <c r="F40" s="427"/>
      <c r="G40" s="428" t="str">
        <f>G33</f>
        <v>Rs 13794/-</v>
      </c>
      <c r="H40" s="428"/>
      <c r="I40" s="428"/>
      <c r="J40" s="428"/>
      <c r="K40" s="429"/>
      <c r="O40" s="205"/>
    </row>
    <row r="41" spans="1:11" ht="15.75">
      <c r="A41" s="426" t="s">
        <v>88</v>
      </c>
      <c r="B41" s="427"/>
      <c r="C41" s="427"/>
      <c r="D41" s="427"/>
      <c r="E41" s="427"/>
      <c r="F41" s="427"/>
      <c r="G41" s="202" t="str">
        <f>functiones!P14</f>
        <v>Rs 8535/-</v>
      </c>
      <c r="H41" s="203"/>
      <c r="I41" s="453" t="s">
        <v>547</v>
      </c>
      <c r="J41" s="453"/>
      <c r="K41" s="454"/>
    </row>
    <row r="42" spans="1:11" ht="15.75">
      <c r="A42" s="426" t="s">
        <v>90</v>
      </c>
      <c r="B42" s="427"/>
      <c r="C42" s="427"/>
      <c r="D42" s="427"/>
      <c r="E42" s="427"/>
      <c r="F42" s="427"/>
      <c r="G42" s="455"/>
      <c r="H42" s="455"/>
      <c r="I42" s="455"/>
      <c r="J42" s="455"/>
      <c r="K42" s="456"/>
    </row>
    <row r="43" spans="1:12" ht="15">
      <c r="A43" s="426" t="s">
        <v>91</v>
      </c>
      <c r="B43" s="427"/>
      <c r="C43" s="427"/>
      <c r="D43" s="427"/>
      <c r="E43" s="427"/>
      <c r="F43" s="427"/>
      <c r="G43" s="153" t="s">
        <v>92</v>
      </c>
      <c r="H43" s="423" t="str">
        <f>functiones!M13</f>
        <v>1-7-2011</v>
      </c>
      <c r="I43" s="423"/>
      <c r="J43" s="153" t="s">
        <v>93</v>
      </c>
      <c r="K43" s="164" t="s">
        <v>268</v>
      </c>
      <c r="L43" s="28"/>
    </row>
    <row r="44" spans="1:11" ht="15">
      <c r="A44" s="426" t="s">
        <v>95</v>
      </c>
      <c r="B44" s="427"/>
      <c r="C44" s="427"/>
      <c r="D44" s="427"/>
      <c r="E44" s="427"/>
      <c r="F44" s="427"/>
      <c r="G44" s="153" t="s">
        <v>92</v>
      </c>
      <c r="H44" s="423"/>
      <c r="I44" s="423"/>
      <c r="J44" s="153" t="s">
        <v>93</v>
      </c>
      <c r="K44" s="164"/>
    </row>
    <row r="45" spans="1:11" ht="15">
      <c r="A45" s="426" t="s">
        <v>96</v>
      </c>
      <c r="B45" s="427"/>
      <c r="C45" s="427"/>
      <c r="D45" s="427"/>
      <c r="E45" s="427"/>
      <c r="F45" s="427"/>
      <c r="G45" s="153" t="s">
        <v>92</v>
      </c>
      <c r="H45" s="423"/>
      <c r="I45" s="423"/>
      <c r="J45" s="153" t="s">
        <v>93</v>
      </c>
      <c r="K45" s="164"/>
    </row>
    <row r="46" spans="1:11" ht="15">
      <c r="A46" s="426" t="s">
        <v>94</v>
      </c>
      <c r="B46" s="427"/>
      <c r="C46" s="427"/>
      <c r="D46" s="427"/>
      <c r="E46" s="427"/>
      <c r="F46" s="427"/>
      <c r="G46" s="423" t="s">
        <v>108</v>
      </c>
      <c r="H46" s="423"/>
      <c r="I46" s="423" t="s">
        <v>109</v>
      </c>
      <c r="J46" s="423"/>
      <c r="K46" s="165" t="s">
        <v>110</v>
      </c>
    </row>
    <row r="47" spans="1:11" ht="12" customHeight="1">
      <c r="A47" s="426" t="s">
        <v>97</v>
      </c>
      <c r="B47" s="427"/>
      <c r="C47" s="427"/>
      <c r="D47" s="427"/>
      <c r="E47" s="427"/>
      <c r="F47" s="427"/>
      <c r="G47" s="423"/>
      <c r="H47" s="423"/>
      <c r="I47" s="423"/>
      <c r="J47" s="423"/>
      <c r="K47" s="165"/>
    </row>
    <row r="48" spans="1:11" ht="12" customHeight="1">
      <c r="A48" s="426" t="s">
        <v>98</v>
      </c>
      <c r="B48" s="427"/>
      <c r="C48" s="427"/>
      <c r="D48" s="427"/>
      <c r="E48" s="427"/>
      <c r="F48" s="427"/>
      <c r="G48" s="423"/>
      <c r="H48" s="423"/>
      <c r="I48" s="423"/>
      <c r="J48" s="423"/>
      <c r="K48" s="165"/>
    </row>
    <row r="49" spans="1:11" ht="12" customHeight="1">
      <c r="A49" s="426" t="s">
        <v>99</v>
      </c>
      <c r="B49" s="427"/>
      <c r="C49" s="427"/>
      <c r="D49" s="427"/>
      <c r="E49" s="427"/>
      <c r="F49" s="427"/>
      <c r="G49" s="423"/>
      <c r="H49" s="423"/>
      <c r="I49" s="423"/>
      <c r="J49" s="423"/>
      <c r="K49" s="165"/>
    </row>
    <row r="50" spans="1:11" ht="12" customHeight="1">
      <c r="A50" s="426" t="s">
        <v>100</v>
      </c>
      <c r="B50" s="427"/>
      <c r="C50" s="427"/>
      <c r="D50" s="427"/>
      <c r="E50" s="427"/>
      <c r="F50" s="427"/>
      <c r="G50" s="423"/>
      <c r="H50" s="423"/>
      <c r="I50" s="423"/>
      <c r="J50" s="423"/>
      <c r="K50" s="165"/>
    </row>
    <row r="51" spans="1:11" ht="12" customHeight="1">
      <c r="A51" s="426" t="s">
        <v>101</v>
      </c>
      <c r="B51" s="427"/>
      <c r="C51" s="427"/>
      <c r="D51" s="427"/>
      <c r="E51" s="427"/>
      <c r="F51" s="427"/>
      <c r="G51" s="423"/>
      <c r="H51" s="423"/>
      <c r="I51" s="423"/>
      <c r="J51" s="423"/>
      <c r="K51" s="165"/>
    </row>
    <row r="52" spans="1:11" ht="12" customHeight="1">
      <c r="A52" s="426" t="s">
        <v>102</v>
      </c>
      <c r="B52" s="427"/>
      <c r="C52" s="427"/>
      <c r="D52" s="427"/>
      <c r="E52" s="427"/>
      <c r="F52" s="427"/>
      <c r="G52" s="423"/>
      <c r="H52" s="423"/>
      <c r="I52" s="423"/>
      <c r="J52" s="423"/>
      <c r="K52" s="165"/>
    </row>
    <row r="53" spans="1:11" ht="12" customHeight="1">
      <c r="A53" s="426" t="s">
        <v>103</v>
      </c>
      <c r="B53" s="427"/>
      <c r="C53" s="427"/>
      <c r="D53" s="427"/>
      <c r="E53" s="427"/>
      <c r="F53" s="427"/>
      <c r="G53" s="423"/>
      <c r="H53" s="423"/>
      <c r="I53" s="423"/>
      <c r="J53" s="423"/>
      <c r="K53" s="165"/>
    </row>
    <row r="54" spans="1:11" ht="12" customHeight="1">
      <c r="A54" s="426" t="s">
        <v>104</v>
      </c>
      <c r="B54" s="427"/>
      <c r="C54" s="427"/>
      <c r="D54" s="427"/>
      <c r="E54" s="427"/>
      <c r="F54" s="427"/>
      <c r="G54" s="423"/>
      <c r="H54" s="423"/>
      <c r="I54" s="423"/>
      <c r="J54" s="423"/>
      <c r="K54" s="165"/>
    </row>
    <row r="55" spans="1:11" ht="12" customHeight="1">
      <c r="A55" s="426" t="s">
        <v>105</v>
      </c>
      <c r="B55" s="427"/>
      <c r="C55" s="427"/>
      <c r="D55" s="427"/>
      <c r="E55" s="427"/>
      <c r="F55" s="427"/>
      <c r="G55" s="423"/>
      <c r="H55" s="423"/>
      <c r="I55" s="423"/>
      <c r="J55" s="423"/>
      <c r="K55" s="165"/>
    </row>
    <row r="56" spans="1:11" ht="12" customHeight="1">
      <c r="A56" s="426" t="s">
        <v>106</v>
      </c>
      <c r="B56" s="427"/>
      <c r="C56" s="427"/>
      <c r="D56" s="427"/>
      <c r="E56" s="427"/>
      <c r="F56" s="427"/>
      <c r="G56" s="423"/>
      <c r="H56" s="423"/>
      <c r="I56" s="423"/>
      <c r="J56" s="423"/>
      <c r="K56" s="165"/>
    </row>
    <row r="57" spans="1:11" ht="12" customHeight="1">
      <c r="A57" s="426" t="s">
        <v>107</v>
      </c>
      <c r="B57" s="427"/>
      <c r="C57" s="427"/>
      <c r="D57" s="427"/>
      <c r="E57" s="427"/>
      <c r="F57" s="427"/>
      <c r="G57" s="423"/>
      <c r="H57" s="423"/>
      <c r="I57" s="423"/>
      <c r="J57" s="423"/>
      <c r="K57" s="165"/>
    </row>
    <row r="58" spans="1:11" ht="12" customHeight="1">
      <c r="A58" s="480" t="s">
        <v>110</v>
      </c>
      <c r="B58" s="423"/>
      <c r="C58" s="423"/>
      <c r="D58" s="423"/>
      <c r="E58" s="423"/>
      <c r="F58" s="423"/>
      <c r="G58" s="423"/>
      <c r="H58" s="423"/>
      <c r="I58" s="423"/>
      <c r="J58" s="423"/>
      <c r="K58" s="165"/>
    </row>
    <row r="59" spans="1:11" ht="15" customHeight="1">
      <c r="A59" s="519" t="s">
        <v>111</v>
      </c>
      <c r="B59" s="520"/>
      <c r="C59" s="520"/>
      <c r="D59" s="520"/>
      <c r="E59" s="520"/>
      <c r="F59" s="520"/>
      <c r="G59" s="520"/>
      <c r="H59" s="520"/>
      <c r="I59" s="520"/>
      <c r="J59" s="520"/>
      <c r="K59" s="521"/>
    </row>
    <row r="60" spans="1:11" ht="16.5" customHeight="1">
      <c r="A60" s="522"/>
      <c r="B60" s="523"/>
      <c r="C60" s="523"/>
      <c r="D60" s="523"/>
      <c r="E60" s="523"/>
      <c r="F60" s="523"/>
      <c r="G60" s="523"/>
      <c r="H60" s="523"/>
      <c r="I60" s="523"/>
      <c r="J60" s="523"/>
      <c r="K60" s="524"/>
    </row>
    <row r="61" spans="1:11" ht="19.5" customHeight="1" thickBot="1">
      <c r="A61" s="488" t="s">
        <v>112</v>
      </c>
      <c r="B61" s="489"/>
      <c r="C61" s="489"/>
      <c r="D61" s="489"/>
      <c r="E61" s="489"/>
      <c r="F61" s="489"/>
      <c r="G61" s="490" t="s">
        <v>256</v>
      </c>
      <c r="H61" s="490"/>
      <c r="I61" s="490"/>
      <c r="J61" s="490"/>
      <c r="K61" s="491"/>
    </row>
    <row r="62" spans="1:17" ht="26.25" customHeight="1" thickBot="1">
      <c r="A62" s="518" t="s">
        <v>522</v>
      </c>
      <c r="B62" s="518"/>
      <c r="C62" s="518"/>
      <c r="D62" s="518"/>
      <c r="E62" s="518"/>
      <c r="F62" s="518"/>
      <c r="G62" s="518"/>
      <c r="H62" s="518"/>
      <c r="I62" s="518"/>
      <c r="J62" s="518"/>
      <c r="K62" s="518"/>
      <c r="L62" s="108"/>
      <c r="M62" s="108"/>
      <c r="N62" s="108"/>
      <c r="O62" s="108"/>
      <c r="P62" s="108"/>
      <c r="Q62" s="108"/>
    </row>
    <row r="63" spans="1:11" ht="18.75">
      <c r="A63" s="464" t="s">
        <v>115</v>
      </c>
      <c r="B63" s="465"/>
      <c r="C63" s="465"/>
      <c r="D63" s="465"/>
      <c r="E63" s="465"/>
      <c r="F63" s="465"/>
      <c r="G63" s="465"/>
      <c r="H63" s="465"/>
      <c r="I63" s="465"/>
      <c r="J63" s="465"/>
      <c r="K63" s="466"/>
    </row>
    <row r="64" spans="1:11" ht="18.75">
      <c r="A64" s="469" t="s">
        <v>113</v>
      </c>
      <c r="B64" s="470"/>
      <c r="C64" s="470"/>
      <c r="D64" s="470"/>
      <c r="E64" s="470"/>
      <c r="F64" s="470"/>
      <c r="G64" s="470"/>
      <c r="H64" s="470"/>
      <c r="I64" s="470"/>
      <c r="J64" s="470"/>
      <c r="K64" s="471"/>
    </row>
    <row r="65" spans="1:11" ht="12.75">
      <c r="A65" s="285"/>
      <c r="B65" s="286"/>
      <c r="C65" s="286"/>
      <c r="D65" s="286"/>
      <c r="E65" s="286"/>
      <c r="F65" s="286"/>
      <c r="G65" s="286"/>
      <c r="H65" s="286"/>
      <c r="I65" s="286"/>
      <c r="J65" s="286"/>
      <c r="K65" s="513"/>
    </row>
    <row r="66" spans="1:11" ht="12.75">
      <c r="A66" s="472" t="s">
        <v>114</v>
      </c>
      <c r="B66" s="473"/>
      <c r="C66" s="473"/>
      <c r="D66" s="473"/>
      <c r="E66" s="473"/>
      <c r="F66" s="473"/>
      <c r="G66" s="473"/>
      <c r="H66" s="473"/>
      <c r="I66" s="473"/>
      <c r="J66" s="473"/>
      <c r="K66" s="474"/>
    </row>
    <row r="67" spans="1:11" ht="18.75" customHeight="1">
      <c r="A67" s="472"/>
      <c r="B67" s="473"/>
      <c r="C67" s="473"/>
      <c r="D67" s="473"/>
      <c r="E67" s="473"/>
      <c r="F67" s="473"/>
      <c r="G67" s="473"/>
      <c r="H67" s="473"/>
      <c r="I67" s="473"/>
      <c r="J67" s="473"/>
      <c r="K67" s="474"/>
    </row>
    <row r="68" spans="1:11" ht="15">
      <c r="A68" s="386"/>
      <c r="B68" s="387"/>
      <c r="C68" s="387"/>
      <c r="D68" s="387"/>
      <c r="E68" s="387"/>
      <c r="F68" s="387"/>
      <c r="G68" s="387"/>
      <c r="H68" s="387"/>
      <c r="I68" s="387"/>
      <c r="J68" s="387"/>
      <c r="K68" s="484"/>
    </row>
    <row r="69" spans="1:11" ht="12.75">
      <c r="A69" s="481" t="s">
        <v>116</v>
      </c>
      <c r="B69" s="482"/>
      <c r="C69" s="482"/>
      <c r="D69" s="482"/>
      <c r="E69" s="482"/>
      <c r="F69" s="482"/>
      <c r="G69" s="482"/>
      <c r="H69" s="482"/>
      <c r="I69" s="482"/>
      <c r="J69" s="482"/>
      <c r="K69" s="483"/>
    </row>
    <row r="70" spans="1:11" ht="12.75">
      <c r="A70" s="481"/>
      <c r="B70" s="482"/>
      <c r="C70" s="482"/>
      <c r="D70" s="482"/>
      <c r="E70" s="482"/>
      <c r="F70" s="482"/>
      <c r="G70" s="482"/>
      <c r="H70" s="482"/>
      <c r="I70" s="482"/>
      <c r="J70" s="482"/>
      <c r="K70" s="483"/>
    </row>
    <row r="71" spans="1:11" ht="12.75">
      <c r="A71" s="481"/>
      <c r="B71" s="482"/>
      <c r="C71" s="482"/>
      <c r="D71" s="482"/>
      <c r="E71" s="482"/>
      <c r="F71" s="482"/>
      <c r="G71" s="482"/>
      <c r="H71" s="482"/>
      <c r="I71" s="482"/>
      <c r="J71" s="482"/>
      <c r="K71" s="483"/>
    </row>
    <row r="72" spans="1:11" ht="24" customHeight="1">
      <c r="A72" s="481"/>
      <c r="B72" s="482"/>
      <c r="C72" s="482"/>
      <c r="D72" s="482"/>
      <c r="E72" s="482"/>
      <c r="F72" s="482"/>
      <c r="G72" s="482"/>
      <c r="H72" s="482"/>
      <c r="I72" s="482"/>
      <c r="J72" s="482"/>
      <c r="K72" s="483"/>
    </row>
    <row r="73" spans="1:11" ht="21" customHeight="1">
      <c r="A73" s="485" t="s">
        <v>118</v>
      </c>
      <c r="B73" s="486"/>
      <c r="C73" s="486"/>
      <c r="D73" s="486"/>
      <c r="E73" s="486"/>
      <c r="F73" s="486"/>
      <c r="G73" s="486"/>
      <c r="H73" s="486"/>
      <c r="I73" s="486"/>
      <c r="J73" s="486"/>
      <c r="K73" s="487"/>
    </row>
    <row r="74" spans="1:11" ht="12.75">
      <c r="A74" s="450" t="s">
        <v>117</v>
      </c>
      <c r="B74" s="451"/>
      <c r="C74" s="451"/>
      <c r="D74" s="451"/>
      <c r="E74" s="451"/>
      <c r="F74" s="451"/>
      <c r="G74" s="451"/>
      <c r="H74" s="451"/>
      <c r="I74" s="451"/>
      <c r="J74" s="451"/>
      <c r="K74" s="475"/>
    </row>
    <row r="75" spans="1:11" ht="12.75">
      <c r="A75" s="476"/>
      <c r="B75" s="477"/>
      <c r="C75" s="477"/>
      <c r="D75" s="477"/>
      <c r="E75" s="477"/>
      <c r="F75" s="477"/>
      <c r="G75" s="477"/>
      <c r="H75" s="477"/>
      <c r="I75" s="477"/>
      <c r="J75" s="477"/>
      <c r="K75" s="478"/>
    </row>
    <row r="76" spans="1:11" ht="12.75">
      <c r="A76" s="476"/>
      <c r="B76" s="477"/>
      <c r="C76" s="477"/>
      <c r="D76" s="477"/>
      <c r="E76" s="477"/>
      <c r="F76" s="477"/>
      <c r="G76" s="477"/>
      <c r="H76" s="477"/>
      <c r="I76" s="477"/>
      <c r="J76" s="477"/>
      <c r="K76" s="478"/>
    </row>
    <row r="77" spans="1:11" ht="12.75">
      <c r="A77" s="476"/>
      <c r="B77" s="477"/>
      <c r="C77" s="477"/>
      <c r="D77" s="477"/>
      <c r="E77" s="477"/>
      <c r="F77" s="477"/>
      <c r="G77" s="477"/>
      <c r="H77" s="477"/>
      <c r="I77" s="477"/>
      <c r="J77" s="477"/>
      <c r="K77" s="478"/>
    </row>
    <row r="78" spans="1:11" ht="12" customHeight="1">
      <c r="A78" s="444"/>
      <c r="B78" s="445"/>
      <c r="C78" s="445"/>
      <c r="D78" s="445"/>
      <c r="E78" s="445"/>
      <c r="F78" s="445"/>
      <c r="G78" s="445"/>
      <c r="H78" s="445"/>
      <c r="I78" s="445"/>
      <c r="J78" s="445"/>
      <c r="K78" s="479"/>
    </row>
    <row r="79" spans="1:11" ht="15">
      <c r="A79" s="386" t="s">
        <v>119</v>
      </c>
      <c r="B79" s="387"/>
      <c r="C79" s="387"/>
      <c r="D79" s="387"/>
      <c r="E79" s="387"/>
      <c r="F79" s="387"/>
      <c r="G79" s="387"/>
      <c r="H79" s="387"/>
      <c r="I79" s="387"/>
      <c r="J79" s="387"/>
      <c r="K79" s="484"/>
    </row>
    <row r="80" spans="1:11" ht="15">
      <c r="A80" s="509" t="s">
        <v>120</v>
      </c>
      <c r="B80" s="510"/>
      <c r="C80" s="510"/>
      <c r="D80" s="510"/>
      <c r="E80" s="510"/>
      <c r="F80" s="510"/>
      <c r="G80" s="510"/>
      <c r="H80" s="510"/>
      <c r="I80" s="510"/>
      <c r="J80" s="510"/>
      <c r="K80" s="511"/>
    </row>
    <row r="81" spans="1:11" ht="15" customHeight="1">
      <c r="A81" s="447" t="s">
        <v>121</v>
      </c>
      <c r="B81" s="448"/>
      <c r="C81" s="448"/>
      <c r="D81" s="448"/>
      <c r="E81" s="448"/>
      <c r="F81" s="448"/>
      <c r="G81" s="448"/>
      <c r="H81" s="448"/>
      <c r="I81" s="448"/>
      <c r="J81" s="448"/>
      <c r="K81" s="508"/>
    </row>
    <row r="82" spans="1:11" ht="15" customHeight="1">
      <c r="A82" s="447"/>
      <c r="B82" s="448"/>
      <c r="C82" s="448"/>
      <c r="D82" s="448"/>
      <c r="E82" s="448"/>
      <c r="F82" s="448"/>
      <c r="G82" s="448"/>
      <c r="H82" s="448"/>
      <c r="I82" s="448"/>
      <c r="J82" s="448"/>
      <c r="K82" s="508"/>
    </row>
    <row r="83" spans="1:11" ht="15" customHeight="1">
      <c r="A83" s="447"/>
      <c r="B83" s="448"/>
      <c r="C83" s="448"/>
      <c r="D83" s="448"/>
      <c r="E83" s="448"/>
      <c r="F83" s="448"/>
      <c r="G83" s="448"/>
      <c r="H83" s="448"/>
      <c r="I83" s="448"/>
      <c r="J83" s="448"/>
      <c r="K83" s="508"/>
    </row>
    <row r="84" spans="1:13" ht="15" customHeight="1">
      <c r="A84" s="447"/>
      <c r="B84" s="448"/>
      <c r="C84" s="448"/>
      <c r="D84" s="448"/>
      <c r="E84" s="448"/>
      <c r="F84" s="448"/>
      <c r="G84" s="448"/>
      <c r="H84" s="448"/>
      <c r="I84" s="448"/>
      <c r="J84" s="448"/>
      <c r="K84" s="508"/>
      <c r="M84" s="152"/>
    </row>
    <row r="85" spans="1:11" ht="18.75" customHeight="1">
      <c r="A85" s="426" t="s">
        <v>122</v>
      </c>
      <c r="B85" s="427"/>
      <c r="C85" s="427"/>
      <c r="D85" s="427"/>
      <c r="E85" s="427"/>
      <c r="F85" s="492" t="str">
        <f>G33</f>
        <v>Rs 13794/-</v>
      </c>
      <c r="G85" s="492"/>
      <c r="H85" s="492"/>
      <c r="I85" s="492"/>
      <c r="J85" s="492"/>
      <c r="K85" s="493"/>
    </row>
    <row r="86" spans="1:11" ht="18.75" customHeight="1">
      <c r="A86" s="494" t="s">
        <v>401</v>
      </c>
      <c r="B86" s="495"/>
      <c r="C86" s="495"/>
      <c r="D86" s="495"/>
      <c r="E86" s="495"/>
      <c r="F86" s="492" t="str">
        <f>G37</f>
        <v> ( 28450+8524) x 64 x1/4 = Rs 591584</v>
      </c>
      <c r="G86" s="492"/>
      <c r="H86" s="492"/>
      <c r="I86" s="492"/>
      <c r="J86" s="492"/>
      <c r="K86" s="493"/>
    </row>
    <row r="87" spans="1:11" ht="18.75" customHeight="1">
      <c r="A87" s="494"/>
      <c r="B87" s="495"/>
      <c r="C87" s="495"/>
      <c r="D87" s="495"/>
      <c r="E87" s="495"/>
      <c r="F87" s="492" t="str">
        <f>G38</f>
        <v>.</v>
      </c>
      <c r="G87" s="492"/>
      <c r="H87" s="492"/>
      <c r="I87" s="492"/>
      <c r="J87" s="492"/>
      <c r="K87" s="493"/>
    </row>
    <row r="88" spans="1:11" ht="18.75" customHeight="1">
      <c r="A88" s="496" t="s">
        <v>123</v>
      </c>
      <c r="B88" s="497"/>
      <c r="C88" s="497"/>
      <c r="D88" s="497"/>
      <c r="E88" s="498"/>
      <c r="F88" s="502" t="str">
        <f>functiones!P26</f>
        <v>(Rs 13794/-x40/100)x12x8.371=Rs 554295/--</v>
      </c>
      <c r="G88" s="503"/>
      <c r="H88" s="503"/>
      <c r="I88" s="503"/>
      <c r="J88" s="503"/>
      <c r="K88" s="504"/>
    </row>
    <row r="89" spans="1:11" ht="7.5" customHeight="1">
      <c r="A89" s="499"/>
      <c r="B89" s="500"/>
      <c r="C89" s="500"/>
      <c r="D89" s="500"/>
      <c r="E89" s="501"/>
      <c r="F89" s="505"/>
      <c r="G89" s="506"/>
      <c r="H89" s="506"/>
      <c r="I89" s="506"/>
      <c r="J89" s="506"/>
      <c r="K89" s="507"/>
    </row>
    <row r="90" spans="1:11" ht="18.75" customHeight="1">
      <c r="A90" s="426" t="s">
        <v>124</v>
      </c>
      <c r="B90" s="427"/>
      <c r="C90" s="427"/>
      <c r="D90" s="427"/>
      <c r="E90" s="427"/>
      <c r="F90" s="492"/>
      <c r="G90" s="492"/>
      <c r="H90" s="492"/>
      <c r="I90" s="492"/>
      <c r="J90" s="492"/>
      <c r="K90" s="493"/>
    </row>
    <row r="91" spans="1:11" ht="18.75" customHeight="1">
      <c r="A91" s="426" t="s">
        <v>125</v>
      </c>
      <c r="B91" s="427"/>
      <c r="C91" s="427"/>
      <c r="D91" s="427"/>
      <c r="E91" s="427"/>
      <c r="F91" s="492" t="str">
        <f>F85</f>
        <v>Rs 13794/-</v>
      </c>
      <c r="G91" s="492"/>
      <c r="H91" s="492"/>
      <c r="I91" s="492"/>
      <c r="J91" s="492"/>
      <c r="K91" s="493"/>
    </row>
    <row r="92" spans="1:11" ht="18.75" customHeight="1">
      <c r="A92" s="426" t="s">
        <v>126</v>
      </c>
      <c r="B92" s="427"/>
      <c r="C92" s="427"/>
      <c r="D92" s="427"/>
      <c r="E92" s="427"/>
      <c r="F92" s="492" t="str">
        <f>G41</f>
        <v>Rs 8535/-</v>
      </c>
      <c r="G92" s="492"/>
      <c r="H92" s="492"/>
      <c r="I92" s="492"/>
      <c r="J92" s="492"/>
      <c r="K92" s="493"/>
    </row>
    <row r="93" spans="1:11" ht="48.75" customHeight="1">
      <c r="A93" s="27"/>
      <c r="B93" s="26"/>
      <c r="C93" s="26"/>
      <c r="D93" s="26"/>
      <c r="E93" s="26"/>
      <c r="F93" s="26"/>
      <c r="G93" s="26"/>
      <c r="H93" s="26"/>
      <c r="I93" s="26"/>
      <c r="J93" s="26"/>
      <c r="K93" s="37"/>
    </row>
    <row r="94" spans="1:11" ht="15">
      <c r="A94" s="516" t="s">
        <v>127</v>
      </c>
      <c r="B94" s="517"/>
      <c r="C94" s="517"/>
      <c r="D94" s="26"/>
      <c r="E94" s="26"/>
      <c r="F94" s="26"/>
      <c r="G94" s="387" t="s">
        <v>128</v>
      </c>
      <c r="H94" s="387"/>
      <c r="I94" s="387"/>
      <c r="J94" s="387"/>
      <c r="K94" s="484"/>
    </row>
    <row r="95" spans="1:11" ht="15">
      <c r="A95" s="27"/>
      <c r="B95" s="26"/>
      <c r="C95" s="26"/>
      <c r="D95" s="26"/>
      <c r="E95" s="26"/>
      <c r="F95" s="26"/>
      <c r="G95" s="387" t="s">
        <v>129</v>
      </c>
      <c r="H95" s="387"/>
      <c r="I95" s="387"/>
      <c r="J95" s="387"/>
      <c r="K95" s="484"/>
    </row>
    <row r="96" spans="1:11" ht="15">
      <c r="A96" s="27"/>
      <c r="B96" s="26"/>
      <c r="C96" s="26"/>
      <c r="D96" s="26"/>
      <c r="E96" s="26"/>
      <c r="F96" s="26"/>
      <c r="G96" s="26"/>
      <c r="H96" s="26"/>
      <c r="I96" s="26"/>
      <c r="J96" s="26"/>
      <c r="K96" s="37"/>
    </row>
    <row r="97" spans="1:11" ht="48.75" customHeight="1">
      <c r="A97" s="154" t="s">
        <v>130</v>
      </c>
      <c r="B97" s="448" t="s">
        <v>131</v>
      </c>
      <c r="C97" s="448"/>
      <c r="D97" s="448"/>
      <c r="E97" s="448"/>
      <c r="F97" s="448"/>
      <c r="G97" s="448"/>
      <c r="H97" s="448"/>
      <c r="I97" s="448"/>
      <c r="J97" s="448"/>
      <c r="K97" s="508"/>
    </row>
    <row r="98" spans="1:11" ht="36" customHeight="1">
      <c r="A98" s="154" t="s">
        <v>132</v>
      </c>
      <c r="B98" s="448" t="s">
        <v>133</v>
      </c>
      <c r="C98" s="448"/>
      <c r="D98" s="448"/>
      <c r="E98" s="448"/>
      <c r="F98" s="448"/>
      <c r="G98" s="448"/>
      <c r="H98" s="448"/>
      <c r="I98" s="448"/>
      <c r="J98" s="448"/>
      <c r="K98" s="508"/>
    </row>
    <row r="99" spans="1:11" ht="15">
      <c r="A99" s="27" t="s">
        <v>134</v>
      </c>
      <c r="B99" s="448" t="s">
        <v>135</v>
      </c>
      <c r="C99" s="448"/>
      <c r="D99" s="448"/>
      <c r="E99" s="448"/>
      <c r="F99" s="448"/>
      <c r="G99" s="448"/>
      <c r="H99" s="448"/>
      <c r="I99" s="448"/>
      <c r="J99" s="448"/>
      <c r="K99" s="508"/>
    </row>
    <row r="100" spans="1:11" ht="49.5" customHeight="1">
      <c r="A100" s="27" t="s">
        <v>136</v>
      </c>
      <c r="B100" s="448" t="s">
        <v>137</v>
      </c>
      <c r="C100" s="448"/>
      <c r="D100" s="448"/>
      <c r="E100" s="448"/>
      <c r="F100" s="448"/>
      <c r="G100" s="448"/>
      <c r="H100" s="448"/>
      <c r="I100" s="448"/>
      <c r="J100" s="448"/>
      <c r="K100" s="508"/>
    </row>
    <row r="101" spans="1:11" ht="39.75" customHeight="1">
      <c r="A101" s="154" t="s">
        <v>138</v>
      </c>
      <c r="B101" s="514" t="s">
        <v>139</v>
      </c>
      <c r="C101" s="514"/>
      <c r="D101" s="514"/>
      <c r="E101" s="514"/>
      <c r="F101" s="514"/>
      <c r="G101" s="514"/>
      <c r="H101" s="514"/>
      <c r="I101" s="514"/>
      <c r="J101" s="514"/>
      <c r="K101" s="515"/>
    </row>
    <row r="102" spans="1:11" ht="15" customHeight="1">
      <c r="A102" s="197"/>
      <c r="B102" s="30"/>
      <c r="C102" s="30"/>
      <c r="D102" s="30"/>
      <c r="E102" s="30"/>
      <c r="F102" s="30"/>
      <c r="G102" s="30"/>
      <c r="H102" s="30"/>
      <c r="I102" s="30"/>
      <c r="J102" s="30"/>
      <c r="K102" s="198"/>
    </row>
    <row r="103" spans="1:11" ht="15" customHeight="1">
      <c r="A103" s="197"/>
      <c r="B103" s="30"/>
      <c r="C103" s="30"/>
      <c r="D103" s="30"/>
      <c r="E103" s="30"/>
      <c r="F103" s="30"/>
      <c r="G103" s="30"/>
      <c r="H103" s="30"/>
      <c r="I103" s="30"/>
      <c r="J103" s="30"/>
      <c r="K103" s="198"/>
    </row>
    <row r="104" spans="1:11" ht="15" customHeight="1">
      <c r="A104" s="197"/>
      <c r="B104" s="30"/>
      <c r="C104" s="30"/>
      <c r="D104" s="30"/>
      <c r="E104" s="30"/>
      <c r="F104" s="30"/>
      <c r="G104" s="30"/>
      <c r="H104" s="30"/>
      <c r="I104" s="30"/>
      <c r="J104" s="30"/>
      <c r="K104" s="198"/>
    </row>
    <row r="105" spans="1:11" ht="15" customHeight="1">
      <c r="A105" s="197"/>
      <c r="B105" s="30"/>
      <c r="C105" s="30"/>
      <c r="D105" s="30"/>
      <c r="E105" s="30"/>
      <c r="F105" s="30"/>
      <c r="G105" s="30"/>
      <c r="H105" s="30"/>
      <c r="I105" s="30"/>
      <c r="J105" s="30"/>
      <c r="K105" s="198"/>
    </row>
    <row r="106" spans="1:11" ht="15" customHeight="1">
      <c r="A106" s="197"/>
      <c r="B106" s="30"/>
      <c r="C106" s="30"/>
      <c r="D106" s="30"/>
      <c r="E106" s="30"/>
      <c r="F106" s="30"/>
      <c r="G106" s="30"/>
      <c r="H106" s="30"/>
      <c r="I106" s="30"/>
      <c r="J106" s="30"/>
      <c r="K106" s="198"/>
    </row>
    <row r="107" spans="1:11" ht="15" customHeight="1">
      <c r="A107" s="197"/>
      <c r="B107" s="30"/>
      <c r="C107" s="30"/>
      <c r="D107" s="30"/>
      <c r="E107" s="30"/>
      <c r="F107" s="30"/>
      <c r="G107" s="30"/>
      <c r="H107" s="30"/>
      <c r="I107" s="30"/>
      <c r="J107" s="30"/>
      <c r="K107" s="198"/>
    </row>
    <row r="108" spans="1:11" ht="15" customHeight="1">
      <c r="A108" s="197"/>
      <c r="B108" s="30"/>
      <c r="C108" s="30"/>
      <c r="D108" s="30"/>
      <c r="E108" s="30"/>
      <c r="F108" s="30"/>
      <c r="G108" s="30"/>
      <c r="H108" s="30"/>
      <c r="I108" s="30"/>
      <c r="J108" s="30"/>
      <c r="K108" s="198"/>
    </row>
    <row r="109" spans="1:11" ht="15" customHeight="1">
      <c r="A109" s="197"/>
      <c r="B109" s="30"/>
      <c r="C109" s="30"/>
      <c r="D109" s="30"/>
      <c r="E109" s="30"/>
      <c r="F109" s="30"/>
      <c r="G109" s="30"/>
      <c r="H109" s="30"/>
      <c r="I109" s="30"/>
      <c r="J109" s="30"/>
      <c r="K109" s="198"/>
    </row>
    <row r="110" spans="1:11" ht="15" customHeight="1">
      <c r="A110" s="197"/>
      <c r="B110" s="30"/>
      <c r="C110" s="30"/>
      <c r="D110" s="30"/>
      <c r="E110" s="30"/>
      <c r="F110" s="30"/>
      <c r="G110" s="30"/>
      <c r="H110" s="30"/>
      <c r="I110" s="30"/>
      <c r="J110" s="30"/>
      <c r="K110" s="198"/>
    </row>
    <row r="111" spans="1:11" ht="15" customHeight="1">
      <c r="A111" s="197"/>
      <c r="B111" s="30"/>
      <c r="C111" s="30"/>
      <c r="D111" s="30"/>
      <c r="E111" s="30"/>
      <c r="F111" s="30"/>
      <c r="G111" s="30"/>
      <c r="H111" s="30"/>
      <c r="I111" s="30"/>
      <c r="J111" s="30"/>
      <c r="K111" s="198"/>
    </row>
    <row r="112" spans="1:11" ht="8.25" customHeight="1" thickBot="1">
      <c r="A112" s="512" t="s">
        <v>523</v>
      </c>
      <c r="B112" s="512"/>
      <c r="C112" s="512"/>
      <c r="D112" s="512"/>
      <c r="E112" s="512"/>
      <c r="F112" s="512"/>
      <c r="G112" s="512"/>
      <c r="H112" s="512"/>
      <c r="I112" s="512"/>
      <c r="J112" s="512"/>
      <c r="K112" s="512"/>
    </row>
    <row r="113" spans="1:11" ht="7.5" customHeight="1">
      <c r="A113" s="197"/>
      <c r="B113" s="30"/>
      <c r="C113" s="30"/>
      <c r="D113" s="30"/>
      <c r="E113" s="30"/>
      <c r="F113" s="30"/>
      <c r="G113" s="30"/>
      <c r="H113" s="30"/>
      <c r="I113" s="30"/>
      <c r="J113" s="30"/>
      <c r="K113" s="198"/>
    </row>
    <row r="114" spans="1:11" ht="15" customHeight="1" hidden="1">
      <c r="A114" s="197"/>
      <c r="B114" s="30"/>
      <c r="C114" s="30"/>
      <c r="D114" s="30"/>
      <c r="E114" s="30"/>
      <c r="F114" s="30"/>
      <c r="G114" s="30"/>
      <c r="H114" s="30"/>
      <c r="I114" s="30"/>
      <c r="J114" s="30"/>
      <c r="K114" s="198"/>
    </row>
    <row r="115" spans="1:11" ht="15" customHeight="1" hidden="1">
      <c r="A115" s="197"/>
      <c r="B115" s="30"/>
      <c r="C115" s="30"/>
      <c r="D115" s="30"/>
      <c r="E115" s="30"/>
      <c r="F115" s="30"/>
      <c r="G115" s="30"/>
      <c r="H115" s="30"/>
      <c r="I115" s="30"/>
      <c r="J115" s="30"/>
      <c r="K115" s="198"/>
    </row>
    <row r="116" spans="1:11" ht="6.75" customHeight="1" hidden="1" thickBot="1">
      <c r="A116" s="199"/>
      <c r="B116" s="200"/>
      <c r="C116" s="200"/>
      <c r="D116" s="200"/>
      <c r="E116" s="200"/>
      <c r="F116" s="200"/>
      <c r="G116" s="200"/>
      <c r="H116" s="200"/>
      <c r="I116" s="200"/>
      <c r="J116" s="200"/>
      <c r="K116" s="201"/>
    </row>
    <row r="117" spans="1:11" ht="15" hidden="1">
      <c r="A117" s="26"/>
      <c r="B117" s="26"/>
      <c r="C117" s="26"/>
      <c r="D117" s="26"/>
      <c r="E117" s="26"/>
      <c r="F117" s="26"/>
      <c r="G117" s="26"/>
      <c r="H117" s="26"/>
      <c r="I117" s="26"/>
      <c r="J117" s="26"/>
      <c r="K117" s="26"/>
    </row>
    <row r="118" spans="1:11" ht="15" hidden="1">
      <c r="A118" s="26"/>
      <c r="B118" s="26"/>
      <c r="C118" s="26"/>
      <c r="D118" s="26"/>
      <c r="E118" s="26"/>
      <c r="F118" s="26"/>
      <c r="G118" s="26"/>
      <c r="H118" s="26"/>
      <c r="I118" s="26"/>
      <c r="J118" s="26"/>
      <c r="K118" s="26"/>
    </row>
    <row r="120" spans="1:11" ht="15">
      <c r="A120" s="26"/>
      <c r="B120" s="26"/>
      <c r="C120" s="26"/>
      <c r="D120" s="26"/>
      <c r="E120" s="26"/>
      <c r="F120" s="26"/>
      <c r="G120" s="26"/>
      <c r="H120" s="26"/>
      <c r="I120" s="26"/>
      <c r="J120" s="26"/>
      <c r="K120" s="26"/>
    </row>
    <row r="121" spans="1:11" ht="15">
      <c r="A121" s="26"/>
      <c r="B121" s="26"/>
      <c r="C121" s="26"/>
      <c r="D121" s="26"/>
      <c r="E121" s="26"/>
      <c r="F121" s="26"/>
      <c r="G121" s="26"/>
      <c r="H121" s="26"/>
      <c r="I121" s="26"/>
      <c r="J121" s="26"/>
      <c r="K121" s="26"/>
    </row>
  </sheetData>
  <sheetProtection/>
  <mergeCells count="152">
    <mergeCell ref="A62:K62"/>
    <mergeCell ref="I50:J50"/>
    <mergeCell ref="I47:J47"/>
    <mergeCell ref="I49:J49"/>
    <mergeCell ref="I48:J48"/>
    <mergeCell ref="A59:K60"/>
    <mergeCell ref="A54:F54"/>
    <mergeCell ref="A55:F55"/>
    <mergeCell ref="I54:J54"/>
    <mergeCell ref="I55:J55"/>
    <mergeCell ref="A112:K112"/>
    <mergeCell ref="A65:K65"/>
    <mergeCell ref="B101:K101"/>
    <mergeCell ref="F91:K91"/>
    <mergeCell ref="F92:K92"/>
    <mergeCell ref="B100:K100"/>
    <mergeCell ref="A94:C94"/>
    <mergeCell ref="A91:E91"/>
    <mergeCell ref="A81:K84"/>
    <mergeCell ref="A85:E85"/>
    <mergeCell ref="B99:K99"/>
    <mergeCell ref="G94:K94"/>
    <mergeCell ref="G95:K95"/>
    <mergeCell ref="B97:K97"/>
    <mergeCell ref="B98:K98"/>
    <mergeCell ref="A79:K79"/>
    <mergeCell ref="A92:E92"/>
    <mergeCell ref="F85:K85"/>
    <mergeCell ref="F86:K86"/>
    <mergeCell ref="A80:K80"/>
    <mergeCell ref="A90:E90"/>
    <mergeCell ref="F87:K87"/>
    <mergeCell ref="A86:E87"/>
    <mergeCell ref="F90:K90"/>
    <mergeCell ref="A88:E89"/>
    <mergeCell ref="F88:K89"/>
    <mergeCell ref="A74:K78"/>
    <mergeCell ref="A58:F58"/>
    <mergeCell ref="G58:H58"/>
    <mergeCell ref="I58:J58"/>
    <mergeCell ref="A69:K72"/>
    <mergeCell ref="A68:K68"/>
    <mergeCell ref="A73:K73"/>
    <mergeCell ref="A61:F61"/>
    <mergeCell ref="G61:K61"/>
    <mergeCell ref="A63:K63"/>
    <mergeCell ref="A64:K64"/>
    <mergeCell ref="A66:K67"/>
    <mergeCell ref="I51:J51"/>
    <mergeCell ref="I52:J52"/>
    <mergeCell ref="I53:J53"/>
    <mergeCell ref="G52:H52"/>
    <mergeCell ref="G53:H53"/>
    <mergeCell ref="G54:H54"/>
    <mergeCell ref="G56:H56"/>
    <mergeCell ref="G55:H55"/>
    <mergeCell ref="G57:H57"/>
    <mergeCell ref="I56:J56"/>
    <mergeCell ref="I57:J57"/>
    <mergeCell ref="A56:F56"/>
    <mergeCell ref="A57:F57"/>
    <mergeCell ref="A52:F52"/>
    <mergeCell ref="A53:F53"/>
    <mergeCell ref="A44:F44"/>
    <mergeCell ref="A46:F46"/>
    <mergeCell ref="A47:F47"/>
    <mergeCell ref="A45:F45"/>
    <mergeCell ref="A49:F49"/>
    <mergeCell ref="A51:F51"/>
    <mergeCell ref="A50:F50"/>
    <mergeCell ref="A48:F48"/>
    <mergeCell ref="A27:F27"/>
    <mergeCell ref="A28:F28"/>
    <mergeCell ref="G27:K27"/>
    <mergeCell ref="A23:F23"/>
    <mergeCell ref="A24:F24"/>
    <mergeCell ref="A25:F25"/>
    <mergeCell ref="G24:K24"/>
    <mergeCell ref="G26:K26"/>
    <mergeCell ref="A26:F26"/>
    <mergeCell ref="G25:K25"/>
    <mergeCell ref="A1:K1"/>
    <mergeCell ref="G12:K12"/>
    <mergeCell ref="G13:K13"/>
    <mergeCell ref="G11:K11"/>
    <mergeCell ref="A4:F4"/>
    <mergeCell ref="A5:F5"/>
    <mergeCell ref="A10:F10"/>
    <mergeCell ref="A11:F11"/>
    <mergeCell ref="A12:F12"/>
    <mergeCell ref="A2:F2"/>
    <mergeCell ref="A21:F21"/>
    <mergeCell ref="G3:K3"/>
    <mergeCell ref="G4:K4"/>
    <mergeCell ref="G5:K5"/>
    <mergeCell ref="A3:F3"/>
    <mergeCell ref="A6:F6"/>
    <mergeCell ref="A7:F7"/>
    <mergeCell ref="A14:F14"/>
    <mergeCell ref="A8:F8"/>
    <mergeCell ref="A9:F9"/>
    <mergeCell ref="G29:K30"/>
    <mergeCell ref="G42:K42"/>
    <mergeCell ref="G34:K34"/>
    <mergeCell ref="G37:K37"/>
    <mergeCell ref="G39:K39"/>
    <mergeCell ref="G40:K40"/>
    <mergeCell ref="G38:K38"/>
    <mergeCell ref="G35:K35"/>
    <mergeCell ref="G33:K33"/>
    <mergeCell ref="H43:I43"/>
    <mergeCell ref="A43:F43"/>
    <mergeCell ref="A40:F40"/>
    <mergeCell ref="A41:F41"/>
    <mergeCell ref="A42:F42"/>
    <mergeCell ref="I41:K41"/>
    <mergeCell ref="G15:K18"/>
    <mergeCell ref="G9:K10"/>
    <mergeCell ref="G14:K14"/>
    <mergeCell ref="A29:F30"/>
    <mergeCell ref="A31:F32"/>
    <mergeCell ref="A39:F39"/>
    <mergeCell ref="A36:F38"/>
    <mergeCell ref="A33:F35"/>
    <mergeCell ref="A13:F13"/>
    <mergeCell ref="G36:K36"/>
    <mergeCell ref="G49:H49"/>
    <mergeCell ref="H44:I44"/>
    <mergeCell ref="I46:J46"/>
    <mergeCell ref="G46:H46"/>
    <mergeCell ref="G48:H48"/>
    <mergeCell ref="G2:K2"/>
    <mergeCell ref="G8:K8"/>
    <mergeCell ref="G7:K7"/>
    <mergeCell ref="I6:K6"/>
    <mergeCell ref="G6:H6"/>
    <mergeCell ref="G28:K28"/>
    <mergeCell ref="G19:K19"/>
    <mergeCell ref="G20:K20"/>
    <mergeCell ref="G21:K21"/>
    <mergeCell ref="G22:K22"/>
    <mergeCell ref="G23:K23"/>
    <mergeCell ref="G50:H50"/>
    <mergeCell ref="H45:I45"/>
    <mergeCell ref="G47:H47"/>
    <mergeCell ref="G51:H51"/>
    <mergeCell ref="A15:F17"/>
    <mergeCell ref="A22:F22"/>
    <mergeCell ref="A19:F19"/>
    <mergeCell ref="A20:F20"/>
    <mergeCell ref="A18:F18"/>
    <mergeCell ref="G31:K32"/>
  </mergeCells>
  <printOptions/>
  <pageMargins left="0.72" right="0.02" top="0.34" bottom="0.1" header="0.11" footer="14316557.64"/>
  <pageSetup horizontalDpi="300" verticalDpi="300" orientation="portrait" paperSize="5" r:id="rId1"/>
</worksheet>
</file>

<file path=xl/worksheets/sheet5.xml><?xml version="1.0" encoding="utf-8"?>
<worksheet xmlns="http://schemas.openxmlformats.org/spreadsheetml/2006/main" xmlns:r="http://schemas.openxmlformats.org/officeDocument/2006/relationships">
  <dimension ref="A1:Q69"/>
  <sheetViews>
    <sheetView showGridLines="0" zoomScalePageLayoutView="0" workbookViewId="0" topLeftCell="A46">
      <selection activeCell="O70" sqref="O70"/>
    </sheetView>
  </sheetViews>
  <sheetFormatPr defaultColWidth="9.140625" defaultRowHeight="12.75"/>
  <cols>
    <col min="1" max="1" width="9.140625" style="24" customWidth="1"/>
    <col min="2" max="2" width="9.57421875" style="24" customWidth="1"/>
    <col min="3" max="5" width="9.140625" style="24" customWidth="1"/>
    <col min="6" max="6" width="2.7109375" style="24" customWidth="1"/>
    <col min="7" max="7" width="5.8515625" style="24" customWidth="1"/>
    <col min="8" max="8" width="6.7109375" style="24" customWidth="1"/>
    <col min="9" max="9" width="9.140625" style="24" customWidth="1"/>
    <col min="10" max="10" width="15.7109375" style="24" customWidth="1"/>
    <col min="11" max="11" width="2.421875" style="24" customWidth="1"/>
  </cols>
  <sheetData>
    <row r="1" spans="1:11" ht="18.75">
      <c r="A1" s="464" t="s">
        <v>141</v>
      </c>
      <c r="B1" s="465"/>
      <c r="C1" s="465"/>
      <c r="D1" s="465"/>
      <c r="E1" s="465"/>
      <c r="F1" s="465"/>
      <c r="G1" s="465"/>
      <c r="H1" s="465"/>
      <c r="I1" s="465"/>
      <c r="J1" s="465"/>
      <c r="K1" s="466"/>
    </row>
    <row r="2" spans="1:11" ht="18.75">
      <c r="A2" s="469" t="s">
        <v>140</v>
      </c>
      <c r="B2" s="470"/>
      <c r="C2" s="470"/>
      <c r="D2" s="470"/>
      <c r="E2" s="470"/>
      <c r="F2" s="470"/>
      <c r="G2" s="470"/>
      <c r="H2" s="470"/>
      <c r="I2" s="470"/>
      <c r="J2" s="470"/>
      <c r="K2" s="471"/>
    </row>
    <row r="3" spans="1:11" ht="18.75">
      <c r="A3" s="31"/>
      <c r="B3" s="32"/>
      <c r="C3" s="32"/>
      <c r="D3" s="32"/>
      <c r="E3" s="32"/>
      <c r="F3" s="32"/>
      <c r="G3" s="32"/>
      <c r="H3" s="32"/>
      <c r="I3" s="32"/>
      <c r="J3" s="32"/>
      <c r="K3" s="33"/>
    </row>
    <row r="4" spans="1:11" ht="15.75">
      <c r="A4" s="534" t="s">
        <v>142</v>
      </c>
      <c r="B4" s="535"/>
      <c r="C4" s="535"/>
      <c r="D4" s="535"/>
      <c r="E4" s="535"/>
      <c r="F4" s="535"/>
      <c r="G4" s="535"/>
      <c r="H4" s="535"/>
      <c r="I4" s="535"/>
      <c r="J4" s="535"/>
      <c r="K4" s="536"/>
    </row>
    <row r="5" spans="1:11" ht="16.5" thickBot="1">
      <c r="A5" s="38"/>
      <c r="B5" s="39"/>
      <c r="C5" s="39"/>
      <c r="D5" s="39"/>
      <c r="E5" s="39"/>
      <c r="F5" s="39"/>
      <c r="G5" s="39"/>
      <c r="H5" s="39"/>
      <c r="I5" s="39"/>
      <c r="J5" s="39"/>
      <c r="K5" s="40"/>
    </row>
    <row r="6" spans="1:11" ht="12.75">
      <c r="A6" s="34"/>
      <c r="B6" s="537"/>
      <c r="C6" s="538"/>
      <c r="D6" s="35"/>
      <c r="E6" s="35"/>
      <c r="F6" s="35"/>
      <c r="G6" s="75"/>
      <c r="H6" s="76"/>
      <c r="I6" s="70"/>
      <c r="J6" s="71"/>
      <c r="K6" s="72"/>
    </row>
    <row r="7" spans="1:11" ht="12.75">
      <c r="A7" s="34"/>
      <c r="B7" s="285"/>
      <c r="C7" s="513"/>
      <c r="D7" s="35"/>
      <c r="E7" s="35"/>
      <c r="F7" s="35"/>
      <c r="G7" s="34"/>
      <c r="H7" s="20"/>
      <c r="I7" s="20"/>
      <c r="J7" s="72"/>
      <c r="K7" s="72"/>
    </row>
    <row r="8" spans="1:11" ht="12.75">
      <c r="A8" s="34"/>
      <c r="B8" s="285"/>
      <c r="C8" s="513"/>
      <c r="D8" s="35"/>
      <c r="E8" s="35"/>
      <c r="F8" s="35"/>
      <c r="G8" s="34"/>
      <c r="H8" s="20"/>
      <c r="I8" s="20"/>
      <c r="J8" s="72"/>
      <c r="K8" s="72"/>
    </row>
    <row r="9" spans="1:11" ht="12.75">
      <c r="A9" s="34"/>
      <c r="B9" s="285"/>
      <c r="C9" s="513"/>
      <c r="D9" s="35"/>
      <c r="E9" s="35"/>
      <c r="F9" s="35"/>
      <c r="G9" s="34"/>
      <c r="H9" s="20"/>
      <c r="I9" s="20"/>
      <c r="J9" s="72"/>
      <c r="K9" s="72"/>
    </row>
    <row r="10" spans="1:11" ht="12.75">
      <c r="A10" s="34"/>
      <c r="B10" s="285"/>
      <c r="C10" s="513"/>
      <c r="D10" s="35"/>
      <c r="E10" s="35"/>
      <c r="F10" s="35"/>
      <c r="G10" s="34"/>
      <c r="H10" s="20"/>
      <c r="I10" s="20"/>
      <c r="J10" s="72"/>
      <c r="K10" s="72"/>
    </row>
    <row r="11" spans="1:11" ht="12.75">
      <c r="A11" s="34"/>
      <c r="B11" s="285"/>
      <c r="C11" s="513"/>
      <c r="D11" s="35"/>
      <c r="E11" s="35"/>
      <c r="F11" s="35"/>
      <c r="G11" s="34"/>
      <c r="H11" s="20"/>
      <c r="I11" s="20"/>
      <c r="J11" s="72"/>
      <c r="K11" s="72"/>
    </row>
    <row r="12" spans="1:11" ht="12.75">
      <c r="A12" s="34"/>
      <c r="B12" s="285"/>
      <c r="C12" s="513"/>
      <c r="D12" s="35"/>
      <c r="E12" s="35"/>
      <c r="F12" s="35"/>
      <c r="G12" s="34"/>
      <c r="H12" s="20"/>
      <c r="I12" s="20"/>
      <c r="J12" s="72"/>
      <c r="K12" s="72"/>
    </row>
    <row r="13" spans="1:11" ht="13.5" thickBot="1">
      <c r="A13" s="34"/>
      <c r="B13" s="539"/>
      <c r="C13" s="540"/>
      <c r="D13" s="35"/>
      <c r="E13" s="35"/>
      <c r="F13" s="35"/>
      <c r="G13" s="77"/>
      <c r="H13" s="73"/>
      <c r="I13" s="73"/>
      <c r="J13" s="74"/>
      <c r="K13" s="72"/>
    </row>
    <row r="14" spans="1:11" ht="12.75">
      <c r="A14" s="34"/>
      <c r="B14" s="35"/>
      <c r="C14" s="35"/>
      <c r="D14" s="35"/>
      <c r="E14" s="35"/>
      <c r="F14" s="35"/>
      <c r="G14" s="35"/>
      <c r="H14" s="35"/>
      <c r="I14" s="35"/>
      <c r="J14" s="35"/>
      <c r="K14" s="36"/>
    </row>
    <row r="15" spans="1:11" ht="12.75">
      <c r="A15" s="34"/>
      <c r="B15" s="35"/>
      <c r="C15" s="35"/>
      <c r="D15" s="35"/>
      <c r="E15" s="35"/>
      <c r="F15" s="35"/>
      <c r="G15" s="35"/>
      <c r="H15" s="35"/>
      <c r="I15" s="35"/>
      <c r="J15" s="35"/>
      <c r="K15" s="36"/>
    </row>
    <row r="16" spans="1:11" ht="12.75">
      <c r="A16" s="34"/>
      <c r="B16" s="35"/>
      <c r="C16" s="35"/>
      <c r="D16" s="35"/>
      <c r="E16" s="35"/>
      <c r="F16" s="35"/>
      <c r="G16" s="35"/>
      <c r="H16" s="35"/>
      <c r="I16" s="35"/>
      <c r="J16" s="35"/>
      <c r="K16" s="36"/>
    </row>
    <row r="17" spans="1:11" ht="43.5" customHeight="1">
      <c r="A17" s="532" t="s">
        <v>143</v>
      </c>
      <c r="B17" s="533"/>
      <c r="C17" s="533"/>
      <c r="D17" s="533"/>
      <c r="E17" s="41"/>
      <c r="F17" s="35"/>
      <c r="G17" s="35"/>
      <c r="H17" s="482" t="s">
        <v>144</v>
      </c>
      <c r="I17" s="482"/>
      <c r="J17" s="482"/>
      <c r="K17" s="483"/>
    </row>
    <row r="18" spans="1:11" ht="12.75">
      <c r="A18" s="34"/>
      <c r="B18" s="35"/>
      <c r="C18" s="35"/>
      <c r="D18" s="35"/>
      <c r="E18" s="35"/>
      <c r="F18" s="35"/>
      <c r="G18" s="35"/>
      <c r="H18" s="35"/>
      <c r="I18" s="35"/>
      <c r="J18" s="35"/>
      <c r="K18" s="36"/>
    </row>
    <row r="19" spans="1:11" ht="15">
      <c r="A19" s="509" t="s">
        <v>145</v>
      </c>
      <c r="B19" s="510"/>
      <c r="C19" s="510"/>
      <c r="D19" s="510"/>
      <c r="E19" s="510"/>
      <c r="F19" s="510"/>
      <c r="G19" s="510"/>
      <c r="H19" s="510"/>
      <c r="I19" s="510"/>
      <c r="J19" s="510"/>
      <c r="K19" s="511"/>
    </row>
    <row r="20" spans="1:11" ht="12.75">
      <c r="A20" s="34"/>
      <c r="B20" s="35"/>
      <c r="C20" s="35"/>
      <c r="D20" s="35"/>
      <c r="E20" s="35"/>
      <c r="F20" s="35"/>
      <c r="G20" s="35"/>
      <c r="H20" s="35"/>
      <c r="I20" s="35"/>
      <c r="J20" s="35"/>
      <c r="K20" s="36"/>
    </row>
    <row r="21" spans="1:11" ht="12.75">
      <c r="A21" s="34"/>
      <c r="B21" s="35"/>
      <c r="C21" s="35"/>
      <c r="D21" s="35"/>
      <c r="E21" s="35"/>
      <c r="F21" s="35"/>
      <c r="G21" s="35"/>
      <c r="H21" s="35"/>
      <c r="I21" s="35"/>
      <c r="J21" s="35"/>
      <c r="K21" s="36"/>
    </row>
    <row r="22" spans="1:11" ht="15.75">
      <c r="A22" s="534" t="s">
        <v>146</v>
      </c>
      <c r="B22" s="535"/>
      <c r="C22" s="535"/>
      <c r="D22" s="535"/>
      <c r="E22" s="535"/>
      <c r="F22" s="535"/>
      <c r="G22" s="535"/>
      <c r="H22" s="535"/>
      <c r="I22" s="535"/>
      <c r="J22" s="535"/>
      <c r="K22" s="536"/>
    </row>
    <row r="23" spans="1:11" ht="15">
      <c r="A23" s="526" t="s">
        <v>147</v>
      </c>
      <c r="B23" s="527"/>
      <c r="C23" s="527"/>
      <c r="D23" s="527"/>
      <c r="E23" s="26"/>
      <c r="F23" s="26"/>
      <c r="G23" s="26"/>
      <c r="H23" s="26"/>
      <c r="I23" s="26"/>
      <c r="J23" s="26"/>
      <c r="K23" s="37"/>
    </row>
    <row r="24" spans="1:11" ht="15">
      <c r="A24" s="27" t="s">
        <v>148</v>
      </c>
      <c r="B24" s="26"/>
      <c r="C24" s="26"/>
      <c r="D24" s="26"/>
      <c r="E24" s="26"/>
      <c r="F24" s="26"/>
      <c r="G24" s="26"/>
      <c r="H24" s="26"/>
      <c r="I24" s="26"/>
      <c r="J24" s="26"/>
      <c r="K24" s="37"/>
    </row>
    <row r="25" spans="1:11" ht="15" customHeight="1">
      <c r="A25" s="529" t="str">
        <f>functiones!E80</f>
        <v>                            Speicimen Signature of Sri.B.Narsimlu</v>
      </c>
      <c r="B25" s="530"/>
      <c r="C25" s="530"/>
      <c r="D25" s="530"/>
      <c r="E25" s="530"/>
      <c r="F25" s="530"/>
      <c r="G25" s="530"/>
      <c r="H25" s="530"/>
      <c r="I25" s="530"/>
      <c r="J25" s="530"/>
      <c r="K25" s="531"/>
    </row>
    <row r="26" spans="1:11" ht="15">
      <c r="A26" s="42" t="s">
        <v>149</v>
      </c>
      <c r="B26" s="510" t="str">
        <f>functiones!F81</f>
        <v>       Son/Wife/Daughter of B.Bagaiah</v>
      </c>
      <c r="C26" s="510"/>
      <c r="D26" s="510"/>
      <c r="E26" s="510"/>
      <c r="F26" s="510"/>
      <c r="G26" s="510"/>
      <c r="H26" s="510"/>
      <c r="I26" s="510"/>
      <c r="J26" s="510"/>
      <c r="K26" s="511"/>
    </row>
    <row r="27" spans="1:11" ht="15">
      <c r="A27" s="27"/>
      <c r="B27" s="26"/>
      <c r="C27" s="26"/>
      <c r="D27" s="26"/>
      <c r="E27" s="26"/>
      <c r="F27" s="26"/>
      <c r="G27" s="26"/>
      <c r="H27" s="26"/>
      <c r="I27" s="26"/>
      <c r="J27" s="26"/>
      <c r="K27" s="37"/>
    </row>
    <row r="28" spans="1:11" ht="15">
      <c r="A28" s="27"/>
      <c r="B28" s="30">
        <v>1</v>
      </c>
      <c r="C28" s="26"/>
      <c r="D28" s="26"/>
      <c r="E28" s="26"/>
      <c r="F28" s="26"/>
      <c r="G28" s="26"/>
      <c r="H28" s="26"/>
      <c r="I28" s="26"/>
      <c r="J28" s="26"/>
      <c r="K28" s="37"/>
    </row>
    <row r="29" spans="1:11" ht="15">
      <c r="A29" s="27"/>
      <c r="B29" s="30"/>
      <c r="C29" s="26"/>
      <c r="D29" s="26"/>
      <c r="E29" s="26"/>
      <c r="F29" s="26"/>
      <c r="G29" s="26"/>
      <c r="H29" s="26"/>
      <c r="I29" s="26"/>
      <c r="J29" s="26"/>
      <c r="K29" s="37"/>
    </row>
    <row r="30" spans="1:11" ht="15">
      <c r="A30" s="27"/>
      <c r="B30" s="30"/>
      <c r="C30" s="26"/>
      <c r="D30" s="26"/>
      <c r="E30" s="26"/>
      <c r="F30" s="26"/>
      <c r="G30" s="26"/>
      <c r="H30" s="26"/>
      <c r="I30" s="26"/>
      <c r="J30" s="26"/>
      <c r="K30" s="37"/>
    </row>
    <row r="31" spans="1:11" ht="15">
      <c r="A31" s="27"/>
      <c r="B31" s="30">
        <v>2</v>
      </c>
      <c r="C31" s="26"/>
      <c r="D31" s="26"/>
      <c r="E31" s="26"/>
      <c r="F31" s="26"/>
      <c r="G31" s="26"/>
      <c r="H31" s="26"/>
      <c r="I31" s="26"/>
      <c r="J31" s="26"/>
      <c r="K31" s="37"/>
    </row>
    <row r="32" spans="1:11" ht="15">
      <c r="A32" s="27"/>
      <c r="B32" s="30"/>
      <c r="C32" s="26"/>
      <c r="D32" s="26"/>
      <c r="E32" s="26"/>
      <c r="F32" s="26"/>
      <c r="G32" s="26"/>
      <c r="H32" s="26"/>
      <c r="I32" s="26"/>
      <c r="J32" s="26"/>
      <c r="K32" s="37"/>
    </row>
    <row r="33" spans="1:11" ht="15">
      <c r="A33" s="27"/>
      <c r="B33" s="30"/>
      <c r="C33" s="26"/>
      <c r="D33" s="26"/>
      <c r="E33" s="26"/>
      <c r="F33" s="26"/>
      <c r="G33" s="26"/>
      <c r="H33" s="26"/>
      <c r="I33" s="26"/>
      <c r="J33" s="26"/>
      <c r="K33" s="37"/>
    </row>
    <row r="34" spans="1:11" ht="15">
      <c r="A34" s="27"/>
      <c r="B34" s="30">
        <v>3</v>
      </c>
      <c r="C34" s="26"/>
      <c r="D34" s="26"/>
      <c r="E34" s="26"/>
      <c r="F34" s="26"/>
      <c r="G34" s="26"/>
      <c r="H34" s="26"/>
      <c r="I34" s="26"/>
      <c r="J34" s="26"/>
      <c r="K34" s="37"/>
    </row>
    <row r="35" spans="1:11" ht="15">
      <c r="A35" s="27"/>
      <c r="B35" s="26"/>
      <c r="C35" s="26"/>
      <c r="D35" s="26"/>
      <c r="E35" s="26"/>
      <c r="F35" s="26"/>
      <c r="G35" s="26"/>
      <c r="H35" s="26"/>
      <c r="I35" s="26"/>
      <c r="J35" s="26"/>
      <c r="K35" s="37"/>
    </row>
    <row r="36" spans="1:11" ht="15">
      <c r="A36" s="27"/>
      <c r="B36" s="26"/>
      <c r="C36" s="26"/>
      <c r="D36" s="26"/>
      <c r="E36" s="26"/>
      <c r="F36" s="26"/>
      <c r="G36" s="26"/>
      <c r="H36" s="26"/>
      <c r="I36" s="26"/>
      <c r="J36" s="26"/>
      <c r="K36" s="37"/>
    </row>
    <row r="37" spans="1:11" ht="15">
      <c r="A37" s="526" t="s">
        <v>150</v>
      </c>
      <c r="B37" s="527"/>
      <c r="C37" s="527"/>
      <c r="D37" s="527"/>
      <c r="E37" s="527"/>
      <c r="F37" s="527"/>
      <c r="G37" s="527"/>
      <c r="H37" s="527"/>
      <c r="I37" s="527"/>
      <c r="J37" s="527"/>
      <c r="K37" s="528"/>
    </row>
    <row r="38" spans="1:11" ht="15">
      <c r="A38" s="27"/>
      <c r="B38" s="26"/>
      <c r="C38" s="26"/>
      <c r="D38" s="26"/>
      <c r="E38" s="26"/>
      <c r="F38" s="26"/>
      <c r="G38" s="26"/>
      <c r="H38" s="26"/>
      <c r="I38" s="26"/>
      <c r="J38" s="26"/>
      <c r="K38" s="37"/>
    </row>
    <row r="39" spans="1:11" ht="15">
      <c r="A39" s="34"/>
      <c r="B39" s="510" t="str">
        <f>functiones!F83</f>
        <v>                Specimen Signature of Sri/Smt/KumSmt.Durgamma</v>
      </c>
      <c r="C39" s="510"/>
      <c r="D39" s="510"/>
      <c r="E39" s="510"/>
      <c r="F39" s="510"/>
      <c r="G39" s="510"/>
      <c r="H39" s="510"/>
      <c r="I39" s="510"/>
      <c r="J39" s="510"/>
      <c r="K39" s="115"/>
    </row>
    <row r="40" spans="1:11" ht="15">
      <c r="A40" s="27" t="s">
        <v>152</v>
      </c>
      <c r="B40" s="387" t="str">
        <f>functiones!F86</f>
        <v>                Wife/Husband/Son/Daughter/Guardian of Sri.B.Narsimlu</v>
      </c>
      <c r="C40" s="387"/>
      <c r="D40" s="387"/>
      <c r="E40" s="387"/>
      <c r="F40" s="387"/>
      <c r="G40" s="387"/>
      <c r="H40" s="387"/>
      <c r="I40" s="387"/>
      <c r="J40" s="28"/>
      <c r="K40" s="115"/>
    </row>
    <row r="41" spans="1:11" ht="15">
      <c r="A41" s="27"/>
      <c r="B41" s="26"/>
      <c r="C41" s="26"/>
      <c r="D41" s="26"/>
      <c r="E41" s="26"/>
      <c r="F41" s="26"/>
      <c r="G41" s="26"/>
      <c r="H41" s="26"/>
      <c r="I41" s="26"/>
      <c r="J41" s="26"/>
      <c r="K41" s="37"/>
    </row>
    <row r="42" spans="1:11" ht="15">
      <c r="A42" s="27"/>
      <c r="B42" s="30">
        <v>1</v>
      </c>
      <c r="C42" s="26"/>
      <c r="D42" s="26"/>
      <c r="E42" s="26"/>
      <c r="F42" s="26"/>
      <c r="G42" s="26"/>
      <c r="H42" s="26"/>
      <c r="I42" s="26"/>
      <c r="J42" s="26"/>
      <c r="K42" s="37"/>
    </row>
    <row r="43" spans="1:11" ht="15">
      <c r="A43" s="27"/>
      <c r="B43" s="30"/>
      <c r="C43" s="26"/>
      <c r="D43" s="26"/>
      <c r="E43" s="26"/>
      <c r="F43" s="26"/>
      <c r="G43" s="26"/>
      <c r="H43" s="26"/>
      <c r="I43" s="26"/>
      <c r="J43" s="26"/>
      <c r="K43" s="37"/>
    </row>
    <row r="44" spans="1:11" ht="15">
      <c r="A44" s="27"/>
      <c r="B44" s="30">
        <v>2</v>
      </c>
      <c r="C44" s="26"/>
      <c r="D44" s="26"/>
      <c r="E44" s="26"/>
      <c r="F44" s="26"/>
      <c r="G44" s="26"/>
      <c r="H44" s="26"/>
      <c r="I44" s="26"/>
      <c r="J44" s="26"/>
      <c r="K44" s="37"/>
    </row>
    <row r="45" spans="1:11" ht="15">
      <c r="A45" s="27"/>
      <c r="B45" s="30"/>
      <c r="C45" s="26"/>
      <c r="D45" s="26"/>
      <c r="E45" s="26"/>
      <c r="F45" s="26"/>
      <c r="G45" s="26"/>
      <c r="H45" s="26"/>
      <c r="I45" s="26"/>
      <c r="J45" s="26"/>
      <c r="K45" s="37"/>
    </row>
    <row r="46" spans="1:11" ht="15">
      <c r="A46" s="27"/>
      <c r="B46" s="30">
        <v>3</v>
      </c>
      <c r="C46" s="26"/>
      <c r="D46" s="26"/>
      <c r="E46" s="26"/>
      <c r="F46" s="26"/>
      <c r="G46" s="26"/>
      <c r="H46" s="26"/>
      <c r="I46" s="26"/>
      <c r="J46" s="26"/>
      <c r="K46" s="37"/>
    </row>
    <row r="47" spans="1:11" ht="15">
      <c r="A47" s="27"/>
      <c r="B47" s="26"/>
      <c r="C47" s="26"/>
      <c r="D47" s="26"/>
      <c r="E47" s="26"/>
      <c r="F47" s="26"/>
      <c r="G47" s="26"/>
      <c r="H47" s="26"/>
      <c r="I47" s="26"/>
      <c r="J47" s="26"/>
      <c r="K47" s="37"/>
    </row>
    <row r="48" spans="1:11" ht="15">
      <c r="A48" s="27"/>
      <c r="B48" s="26"/>
      <c r="C48" s="26"/>
      <c r="D48" s="26"/>
      <c r="E48" s="26"/>
      <c r="F48" s="26"/>
      <c r="G48" s="26"/>
      <c r="H48" s="26"/>
      <c r="I48" s="26"/>
      <c r="J48" s="26"/>
      <c r="K48" s="37"/>
    </row>
    <row r="49" spans="1:11" ht="15.75">
      <c r="A49" s="534" t="s">
        <v>153</v>
      </c>
      <c r="B49" s="535"/>
      <c r="C49" s="535"/>
      <c r="D49" s="535"/>
      <c r="E49" s="535"/>
      <c r="F49" s="535"/>
      <c r="G49" s="535"/>
      <c r="H49" s="535"/>
      <c r="I49" s="535"/>
      <c r="J49" s="535"/>
      <c r="K49" s="536"/>
    </row>
    <row r="50" spans="1:11" ht="15">
      <c r="A50" s="27" t="s">
        <v>154</v>
      </c>
      <c r="B50" s="510" t="str">
        <f>functiones!F89</f>
        <v>Service Pensioner : Sri/Smt/Kum Sri.B.Narsimlu SGT</v>
      </c>
      <c r="C50" s="510"/>
      <c r="D50" s="510"/>
      <c r="E50" s="510"/>
      <c r="F50" s="510"/>
      <c r="G50" s="510"/>
      <c r="H50" s="510"/>
      <c r="I50" s="510"/>
      <c r="J50" s="510"/>
      <c r="K50" s="115"/>
    </row>
    <row r="51" spans="1:11" ht="21.75" customHeight="1">
      <c r="A51" s="27"/>
      <c r="B51" s="510" t="str">
        <f>data!F45</f>
        <v>1.Amole on the route of fore finger</v>
      </c>
      <c r="C51" s="510"/>
      <c r="D51" s="510"/>
      <c r="E51" s="510"/>
      <c r="F51" s="510"/>
      <c r="G51" s="510"/>
      <c r="H51" s="510"/>
      <c r="I51" s="510"/>
      <c r="J51" s="510"/>
      <c r="K51" s="511"/>
    </row>
    <row r="52" spans="1:11" ht="15">
      <c r="A52" s="27"/>
      <c r="B52" s="29"/>
      <c r="C52" s="26"/>
      <c r="D52" s="26"/>
      <c r="E52" s="26"/>
      <c r="F52" s="26"/>
      <c r="G52" s="26"/>
      <c r="H52" s="26"/>
      <c r="I52" s="26"/>
      <c r="J52" s="26"/>
      <c r="K52" s="37"/>
    </row>
    <row r="53" spans="1:11" ht="15">
      <c r="A53" s="27"/>
      <c r="B53" s="510" t="str">
        <f>data!F46</f>
        <v>2. A mole on the righ Ear</v>
      </c>
      <c r="C53" s="510"/>
      <c r="D53" s="510"/>
      <c r="E53" s="510"/>
      <c r="F53" s="510"/>
      <c r="G53" s="510"/>
      <c r="H53" s="510"/>
      <c r="I53" s="28"/>
      <c r="J53" s="28"/>
      <c r="K53" s="115"/>
    </row>
    <row r="54" spans="1:11" ht="15">
      <c r="A54" s="27"/>
      <c r="B54" s="26"/>
      <c r="C54" s="26"/>
      <c r="D54" s="26"/>
      <c r="E54" s="26"/>
      <c r="F54" s="26"/>
      <c r="G54" s="26"/>
      <c r="H54" s="26"/>
      <c r="I54" s="26"/>
      <c r="J54" s="26"/>
      <c r="K54" s="37"/>
    </row>
    <row r="55" spans="1:11" ht="15">
      <c r="A55" s="526" t="s">
        <v>155</v>
      </c>
      <c r="B55" s="527"/>
      <c r="C55" s="527"/>
      <c r="D55" s="527"/>
      <c r="E55" s="527"/>
      <c r="F55" s="527"/>
      <c r="G55" s="527"/>
      <c r="H55" s="527"/>
      <c r="I55" s="527"/>
      <c r="J55" s="527"/>
      <c r="K55" s="528"/>
    </row>
    <row r="56" spans="1:11" ht="15">
      <c r="A56" s="27"/>
      <c r="B56" s="26"/>
      <c r="C56" s="26"/>
      <c r="D56" s="26"/>
      <c r="E56" s="26"/>
      <c r="F56" s="26"/>
      <c r="G56" s="26"/>
      <c r="H56" s="26"/>
      <c r="I56" s="26"/>
      <c r="J56" s="26"/>
      <c r="K56" s="37"/>
    </row>
    <row r="57" spans="1:11" ht="15">
      <c r="A57" s="509" t="str">
        <f>functiones!F92</f>
        <v>                    Sri/Smt/Kum Smt.Durgamma</v>
      </c>
      <c r="B57" s="510"/>
      <c r="C57" s="510"/>
      <c r="D57" s="510"/>
      <c r="E57" s="510"/>
      <c r="F57" s="510"/>
      <c r="G57" s="510"/>
      <c r="H57" s="510"/>
      <c r="I57" s="510"/>
      <c r="J57" s="510"/>
      <c r="K57" s="511"/>
    </row>
    <row r="58" spans="1:11" ht="9.75" customHeight="1">
      <c r="A58" s="27"/>
      <c r="B58" s="26"/>
      <c r="C58" s="26"/>
      <c r="D58" s="26"/>
      <c r="E58" s="26"/>
      <c r="F58" s="26"/>
      <c r="G58" s="26"/>
      <c r="H58" s="26"/>
      <c r="I58" s="26"/>
      <c r="J58" s="26"/>
      <c r="K58" s="37"/>
    </row>
    <row r="59" spans="1:11" ht="15.75" hidden="1" thickBot="1">
      <c r="A59" s="43"/>
      <c r="B59" s="44"/>
      <c r="C59" s="44"/>
      <c r="D59" s="44"/>
      <c r="E59" s="44"/>
      <c r="F59" s="44"/>
      <c r="G59" s="44"/>
      <c r="H59" s="44"/>
      <c r="I59" s="44"/>
      <c r="J59" s="44"/>
      <c r="K59" s="45"/>
    </row>
    <row r="60" spans="1:11" ht="15">
      <c r="A60" s="27"/>
      <c r="B60" s="26"/>
      <c r="C60" s="26"/>
      <c r="D60" s="26"/>
      <c r="E60" s="26"/>
      <c r="F60" s="26"/>
      <c r="G60" s="26"/>
      <c r="H60" s="26"/>
      <c r="I60" s="26"/>
      <c r="J60" s="26"/>
      <c r="K60" s="37"/>
    </row>
    <row r="61" spans="1:11" ht="15">
      <c r="A61" s="27"/>
      <c r="B61" s="26"/>
      <c r="C61" s="26"/>
      <c r="D61" s="26"/>
      <c r="E61" s="26"/>
      <c r="F61" s="26"/>
      <c r="G61" s="26"/>
      <c r="H61" s="286" t="s">
        <v>478</v>
      </c>
      <c r="I61" s="286"/>
      <c r="J61" s="286"/>
      <c r="K61" s="37"/>
    </row>
    <row r="62" spans="1:11" ht="12.75">
      <c r="A62" s="34"/>
      <c r="B62" s="35"/>
      <c r="C62" s="35"/>
      <c r="D62" s="35"/>
      <c r="E62" s="35"/>
      <c r="F62" s="35"/>
      <c r="G62" s="35"/>
      <c r="H62" s="35"/>
      <c r="I62" s="35"/>
      <c r="J62" s="35"/>
      <c r="K62" s="36"/>
    </row>
    <row r="63" spans="1:11" ht="12.75">
      <c r="A63" s="34"/>
      <c r="B63" s="35"/>
      <c r="C63" s="35"/>
      <c r="D63" s="35"/>
      <c r="E63" s="35"/>
      <c r="F63" s="35"/>
      <c r="G63" s="35"/>
      <c r="H63" s="35"/>
      <c r="I63" s="35"/>
      <c r="J63" s="35"/>
      <c r="K63" s="36"/>
    </row>
    <row r="64" spans="1:11" ht="6" customHeight="1">
      <c r="A64" s="34"/>
      <c r="B64" s="35"/>
      <c r="C64" s="35"/>
      <c r="D64" s="35"/>
      <c r="E64" s="35"/>
      <c r="F64" s="35"/>
      <c r="G64" s="35"/>
      <c r="H64" s="35"/>
      <c r="I64" s="35"/>
      <c r="J64" s="35"/>
      <c r="K64" s="36"/>
    </row>
    <row r="65" spans="1:11" ht="3.75" customHeight="1" hidden="1" thickBot="1">
      <c r="A65" s="542"/>
      <c r="B65" s="525"/>
      <c r="C65" s="525"/>
      <c r="D65" s="525"/>
      <c r="E65" s="525"/>
      <c r="F65" s="525"/>
      <c r="G65" s="525"/>
      <c r="H65" s="525"/>
      <c r="I65" s="525"/>
      <c r="J65" s="525"/>
      <c r="K65" s="541"/>
    </row>
    <row r="66" spans="1:17" ht="12.75">
      <c r="A66" s="206" t="s">
        <v>524</v>
      </c>
      <c r="B66" s="161"/>
      <c r="C66" s="161"/>
      <c r="D66" s="161"/>
      <c r="E66" s="161"/>
      <c r="F66" s="161"/>
      <c r="G66" s="161"/>
      <c r="H66" s="161"/>
      <c r="I66" s="161"/>
      <c r="J66" s="161"/>
      <c r="K66" s="207"/>
      <c r="L66" s="161"/>
      <c r="M66" s="161"/>
      <c r="N66" s="161"/>
      <c r="O66" s="161"/>
      <c r="P66" s="161"/>
      <c r="Q66" s="161"/>
    </row>
    <row r="67" spans="1:11" ht="12.75">
      <c r="A67" s="34"/>
      <c r="B67" s="35"/>
      <c r="C67" s="35"/>
      <c r="D67" s="35"/>
      <c r="E67" s="35"/>
      <c r="F67" s="35"/>
      <c r="G67" s="35"/>
      <c r="H67" s="35"/>
      <c r="I67" s="35"/>
      <c r="J67" s="35"/>
      <c r="K67" s="36"/>
    </row>
    <row r="68" spans="1:11" ht="12.75">
      <c r="A68" s="34"/>
      <c r="B68" s="35"/>
      <c r="C68" s="35"/>
      <c r="D68" s="35"/>
      <c r="E68" s="35"/>
      <c r="F68" s="35"/>
      <c r="G68" s="35"/>
      <c r="H68" s="35"/>
      <c r="I68" s="35"/>
      <c r="J68" s="35"/>
      <c r="K68" s="36"/>
    </row>
    <row r="69" spans="1:11" ht="13.5" thickBot="1">
      <c r="A69" s="77"/>
      <c r="B69" s="86"/>
      <c r="C69" s="86"/>
      <c r="D69" s="86"/>
      <c r="E69" s="86"/>
      <c r="F69" s="86"/>
      <c r="G69" s="86"/>
      <c r="H69" s="86"/>
      <c r="I69" s="86"/>
      <c r="J69" s="86"/>
      <c r="K69" s="87"/>
    </row>
  </sheetData>
  <sheetProtection/>
  <mergeCells count="26">
    <mergeCell ref="A23:D23"/>
    <mergeCell ref="J65:K65"/>
    <mergeCell ref="A37:K37"/>
    <mergeCell ref="A49:K49"/>
    <mergeCell ref="A65:B65"/>
    <mergeCell ref="B50:J50"/>
    <mergeCell ref="B51:K51"/>
    <mergeCell ref="B53:H53"/>
    <mergeCell ref="A57:K57"/>
    <mergeCell ref="H61:J61"/>
    <mergeCell ref="A17:D17"/>
    <mergeCell ref="H17:K17"/>
    <mergeCell ref="A19:K19"/>
    <mergeCell ref="A22:K22"/>
    <mergeCell ref="A1:K1"/>
    <mergeCell ref="A2:K2"/>
    <mergeCell ref="A4:K4"/>
    <mergeCell ref="B6:C13"/>
    <mergeCell ref="C65:D65"/>
    <mergeCell ref="E65:G65"/>
    <mergeCell ref="H65:I65"/>
    <mergeCell ref="A55:K55"/>
    <mergeCell ref="A25:K25"/>
    <mergeCell ref="B26:K26"/>
    <mergeCell ref="B39:J39"/>
    <mergeCell ref="B40:I40"/>
  </mergeCells>
  <printOptions/>
  <pageMargins left="0.55" right="0.75" top="0.21" bottom="0.06" header="0.25" footer="0.06"/>
  <pageSetup horizontalDpi="300" verticalDpi="300" orientation="portrait" paperSize="5" r:id="rId1"/>
</worksheet>
</file>

<file path=xl/worksheets/sheet6.xml><?xml version="1.0" encoding="utf-8"?>
<worksheet xmlns="http://schemas.openxmlformats.org/spreadsheetml/2006/main" xmlns:r="http://schemas.openxmlformats.org/officeDocument/2006/relationships">
  <dimension ref="A2:N79"/>
  <sheetViews>
    <sheetView zoomScalePageLayoutView="0" workbookViewId="0" topLeftCell="A43">
      <selection activeCell="P43" sqref="P1:P16384"/>
    </sheetView>
  </sheetViews>
  <sheetFormatPr defaultColWidth="9.28125" defaultRowHeight="12.75"/>
  <sheetData>
    <row r="2" spans="2:8" ht="12.75">
      <c r="B2">
        <f>data!N12</f>
        <v>30</v>
      </c>
      <c r="C2">
        <f>data!O12</f>
        <v>6</v>
      </c>
      <c r="D2">
        <f>data!P12</f>
        <v>2011</v>
      </c>
      <c r="F2">
        <f>B2</f>
        <v>30</v>
      </c>
      <c r="G2">
        <f>C2</f>
        <v>6</v>
      </c>
      <c r="H2">
        <f>D2</f>
        <v>2011</v>
      </c>
    </row>
    <row r="3" spans="2:14" ht="12.75">
      <c r="B3">
        <f>data!N15</f>
        <v>27</v>
      </c>
      <c r="C3">
        <f>data!O15</f>
        <v>6</v>
      </c>
      <c r="D3">
        <f>data!P15</f>
        <v>1984</v>
      </c>
      <c r="H3">
        <f>functiones!B17</f>
        <v>1953</v>
      </c>
      <c r="M3">
        <v>1</v>
      </c>
      <c r="N3">
        <v>0</v>
      </c>
    </row>
    <row r="4" spans="2:14" ht="12.75">
      <c r="B4">
        <f>IF(AND(B2&gt;=B3),B2-B3,IF(AND(B2&lt;B3),B2+30-B3))</f>
        <v>3</v>
      </c>
      <c r="C4">
        <f>IF(AND(B2&lt;B3,C2=C3),11,IF(AND(B2&lt;B3,C2&lt;C3),C2+11-C3,IF(AND(C2&gt;=C3,B2&lt;B3),C2-1-C3,IF(AND(C2&gt;=C3),C2-C3,IF(AND(C2&lt;C3),C2+12-C3)))))</f>
        <v>0</v>
      </c>
      <c r="D4">
        <f>IF(AND(B2&lt;B3,C2=C3),D2-1-D3,IF(AND(C2&gt;=C3),D2-D3,IF(AND(C2&lt;C3),D2-1-D3)))</f>
        <v>27</v>
      </c>
      <c r="H4" s="61">
        <f>H2-H3</f>
        <v>58</v>
      </c>
      <c r="I4" s="56" t="str">
        <f>CONCATENATE(H4," ","Years")</f>
        <v>58 Years</v>
      </c>
      <c r="M4">
        <v>2</v>
      </c>
      <c r="N4">
        <v>0</v>
      </c>
    </row>
    <row r="5" spans="2:14" ht="12.75">
      <c r="B5">
        <f>IF(B4=30,0,B4)</f>
        <v>3</v>
      </c>
      <c r="C5">
        <f>IF(B4=30,C4+1,C4)</f>
        <v>0</v>
      </c>
      <c r="D5">
        <f>D4</f>
        <v>27</v>
      </c>
      <c r="M5">
        <v>3</v>
      </c>
      <c r="N5">
        <v>1</v>
      </c>
    </row>
    <row r="6" spans="2:14" s="56" customFormat="1" ht="12.75">
      <c r="B6" s="56">
        <f>B5</f>
        <v>3</v>
      </c>
      <c r="C6" s="56">
        <f>IF(C5=12,0,C4)</f>
        <v>0</v>
      </c>
      <c r="D6" s="56">
        <f>IF(C5=12,D5+1,D4)</f>
        <v>27</v>
      </c>
      <c r="F6" s="56">
        <f>LOOKUP(C6,{0,1,2,3,4,5,6,7,8,9,10,11},{0,0,0,1,1,1,1,1,1,2,2,2,0})</f>
        <v>0</v>
      </c>
      <c r="H6" s="63">
        <f ca="1">TODAY()</f>
        <v>40755</v>
      </c>
      <c r="J6" s="94">
        <f ca="1">NOW()</f>
        <v>40755.76363634259</v>
      </c>
      <c r="M6" s="56">
        <v>4</v>
      </c>
      <c r="N6" s="56">
        <v>1</v>
      </c>
    </row>
    <row r="7" spans="13:14" ht="12.75">
      <c r="M7">
        <v>5</v>
      </c>
      <c r="N7">
        <v>1</v>
      </c>
    </row>
    <row r="8" spans="1:14" ht="12.75">
      <c r="A8" s="544" t="str">
        <f>CONCATENATE(D6,"Years -",C6,"Months- ",B6,"Days")</f>
        <v>27Years -0Months- 3Days</v>
      </c>
      <c r="B8" s="544"/>
      <c r="C8" s="544"/>
      <c r="H8" t="s">
        <v>194</v>
      </c>
      <c r="M8">
        <v>6</v>
      </c>
      <c r="N8">
        <v>1</v>
      </c>
    </row>
    <row r="9" spans="8:14" ht="12.75">
      <c r="H9" t="str">
        <f>CONCATENATE(H8,H6)</f>
        <v>Date :40755</v>
      </c>
      <c r="M9">
        <v>7</v>
      </c>
      <c r="N9">
        <v>1</v>
      </c>
    </row>
    <row r="10" spans="13:14" ht="12.75">
      <c r="M10">
        <v>8</v>
      </c>
      <c r="N10">
        <v>1</v>
      </c>
    </row>
    <row r="11" spans="2:14" ht="12.75">
      <c r="B11">
        <v>0</v>
      </c>
      <c r="C11">
        <v>0</v>
      </c>
      <c r="D11">
        <v>33</v>
      </c>
      <c r="M11">
        <v>9</v>
      </c>
      <c r="N11">
        <v>2</v>
      </c>
    </row>
    <row r="12" spans="2:14" ht="12.75">
      <c r="B12">
        <f>B6</f>
        <v>3</v>
      </c>
      <c r="C12">
        <f>C6</f>
        <v>0</v>
      </c>
      <c r="D12">
        <f>D6</f>
        <v>27</v>
      </c>
      <c r="I12">
        <v>0</v>
      </c>
      <c r="J12">
        <v>0</v>
      </c>
      <c r="K12">
        <v>5</v>
      </c>
      <c r="M12">
        <v>10</v>
      </c>
      <c r="N12">
        <v>2</v>
      </c>
    </row>
    <row r="13" spans="2:14" ht="12.75">
      <c r="B13">
        <f>LOOKUP(B12,{1,2,3,4,5,6,7,8,9,10,11,12,13,14,15,16,17,18,19,20,21,22,23,24,25,26,27,28,29,30,31},{29,28,27,26,25,24,23,22,21,20,19,18,17,16,15,14,13,12,11,10,9,8,7,6,5,4,3,2,1,0})</f>
        <v>27</v>
      </c>
      <c r="C13" s="64">
        <f>LOOKUP(C12,{0,1,2,3,4,5,6,7,8,9,10,11,12,0},{0,11,10,9,8,7,6,5,4,3,2,1,0,0})</f>
        <v>0</v>
      </c>
      <c r="D13" s="64">
        <f>IF(D12&gt;=33,D12,IF(C13&gt;=1,D11-D12-1,IF(C13=0,D11-D12,D11-D12+1)))</f>
        <v>6</v>
      </c>
      <c r="E13" s="64"/>
      <c r="I13">
        <v>22</v>
      </c>
      <c r="J13">
        <v>10</v>
      </c>
      <c r="K13">
        <v>12</v>
      </c>
      <c r="M13">
        <v>11</v>
      </c>
      <c r="N13">
        <v>2</v>
      </c>
    </row>
    <row r="14" spans="2:14" ht="12.75">
      <c r="B14">
        <f>B13</f>
        <v>27</v>
      </c>
      <c r="C14" s="56">
        <f>IF(C13=0,0,IF(B12+B13&gt;=30,C13-1,IF(B12&gt;=30,C13-1,C13)))</f>
        <v>0</v>
      </c>
      <c r="D14" s="56">
        <f>D13</f>
        <v>6</v>
      </c>
      <c r="E14" s="544" t="str">
        <f>CONCATENATE(D14,"Years -",C14,"months- ",B14,"Days")</f>
        <v>6Years -0months- 27Days</v>
      </c>
      <c r="F14" s="544"/>
      <c r="G14" s="544"/>
      <c r="H14" t="s">
        <v>266</v>
      </c>
      <c r="M14">
        <v>0</v>
      </c>
      <c r="N14">
        <v>0</v>
      </c>
    </row>
    <row r="15" spans="4:7" ht="12.75">
      <c r="D15" s="56">
        <f>IF(AND(D13&gt;=5,C13&gt;=0),D12,D13)</f>
        <v>27</v>
      </c>
      <c r="E15" s="546" t="str">
        <f>IF(AND(D13&gt;=5,C13&gt;=1),D13,E14)</f>
        <v>6Years -0months- 27Days</v>
      </c>
      <c r="F15" s="546"/>
      <c r="G15" s="546"/>
    </row>
    <row r="16" spans="4:8" ht="12.75">
      <c r="D16" s="546" t="str">
        <f>IF(D15&gt;=33,H16,IF(AND(D13&gt;=5,C13&gt;=0),H14,E14))</f>
        <v>5.Years</v>
      </c>
      <c r="E16" s="546"/>
      <c r="F16" s="546"/>
      <c r="H16" t="s">
        <v>324</v>
      </c>
    </row>
    <row r="17" spans="4:10" ht="12.75">
      <c r="D17" s="546" t="str">
        <f>IF(AND(D13&lt;=5,C13&lt;=1),H14,E14)</f>
        <v>6Years -0months- 27Days</v>
      </c>
      <c r="E17" s="546"/>
      <c r="F17" s="546"/>
      <c r="H17" s="56"/>
      <c r="I17" s="56"/>
      <c r="J17" s="56"/>
    </row>
    <row r="18" spans="4:9" ht="12.75">
      <c r="D18" s="546">
        <f>IF(D15&gt;=33,D12,IF(AND(D13&lt;5,C13&lt;=12),33,D12+5))</f>
        <v>32</v>
      </c>
      <c r="E18" s="546"/>
      <c r="F18" s="546"/>
      <c r="G18" s="544" t="str">
        <f>IF(D13&gt;=5,D19,0)</f>
        <v>32 Years 0 Months 3  Days</v>
      </c>
      <c r="H18" s="544"/>
      <c r="I18" s="544"/>
    </row>
    <row r="19" spans="4:6" ht="12.75">
      <c r="D19" s="546" t="str">
        <f>CONCATENATE(D18," ","Years"," ",C6," ","Months"," ",B6," "," Days")</f>
        <v>32 Years 0 Months 3  Days</v>
      </c>
      <c r="E19" s="546"/>
      <c r="F19" s="546"/>
    </row>
    <row r="20" spans="4:13" ht="12.75">
      <c r="D20" t="str">
        <f>IF(D15&lt;=4,33,D19)</f>
        <v>32 Years 0 Months 3  Days</v>
      </c>
      <c r="G20">
        <f>functiones!R3</f>
        <v>28450</v>
      </c>
      <c r="H20">
        <f>D18</f>
        <v>32</v>
      </c>
      <c r="I20">
        <v>66</v>
      </c>
      <c r="J20" t="s">
        <v>241</v>
      </c>
      <c r="K20" t="s">
        <v>258</v>
      </c>
      <c r="L20">
        <v>29</v>
      </c>
      <c r="M20" t="s">
        <v>257</v>
      </c>
    </row>
    <row r="21" spans="2:12" ht="12.75">
      <c r="B21" s="546" t="str">
        <f>IF(D18&lt;33,G21,functiones!R5)</f>
        <v>28450x32/66=13794</v>
      </c>
      <c r="C21" s="546"/>
      <c r="G21" s="546" t="str">
        <f>CONCATENATE(G20,J20,H20,M20,I20,K20,G22)</f>
        <v>28450x32/66=13794</v>
      </c>
      <c r="H21" s="546"/>
      <c r="L21">
        <v>66</v>
      </c>
    </row>
    <row r="22" spans="2:7" ht="12.75">
      <c r="B22" s="544"/>
      <c r="C22" s="544"/>
      <c r="D22" s="544"/>
      <c r="F22">
        <f>functiones!P5</f>
        <v>14225</v>
      </c>
      <c r="G22">
        <f>ROUND(G20*D18/L21,0)</f>
        <v>13794</v>
      </c>
    </row>
    <row r="23" spans="4:7" ht="12.75">
      <c r="D23" t="s">
        <v>259</v>
      </c>
      <c r="F23">
        <f>IF(D15&gt;=33,F22,G22)</f>
        <v>13794</v>
      </c>
      <c r="G23" t="str">
        <f>CONCATENATE("Rs"," ",F23,"/-")</f>
        <v>Rs 13794/-</v>
      </c>
    </row>
    <row r="24" spans="2:5" ht="12.75">
      <c r="B24" s="56">
        <f>functiones!P8</f>
        <v>610071</v>
      </c>
      <c r="C24">
        <f>ROUND(F23*D15*2*1/4,0)</f>
        <v>186219</v>
      </c>
      <c r="D24">
        <f>functiones!P11</f>
        <v>8524</v>
      </c>
      <c r="E24" s="56"/>
    </row>
    <row r="25" ht="12.75">
      <c r="H25">
        <f>17374*42*1/4</f>
        <v>182427</v>
      </c>
    </row>
    <row r="27" spans="2:4" ht="12.75">
      <c r="B27" s="544" t="str">
        <f>CONCATENATE("At","     ",data!E6)</f>
        <v>At     PS.Salojipally</v>
      </c>
      <c r="C27" s="544"/>
      <c r="D27" s="544"/>
    </row>
    <row r="29" spans="4:6" ht="12.75">
      <c r="D29" s="155" t="str">
        <f>CONCATENATE(D20," ","Years")</f>
        <v>32 Years 0 Months 3  Days Years</v>
      </c>
      <c r="E29" s="155"/>
      <c r="F29" s="155"/>
    </row>
    <row r="31" spans="2:10" ht="12.75">
      <c r="B31">
        <f>functiones!R9</f>
        <v>64</v>
      </c>
      <c r="C31">
        <f>functiones!P3</f>
        <v>28450</v>
      </c>
      <c r="E31" s="545" t="s">
        <v>382</v>
      </c>
      <c r="F31" s="545"/>
      <c r="G31" s="545"/>
      <c r="H31" s="545" t="s">
        <v>382</v>
      </c>
      <c r="I31" s="545"/>
      <c r="J31" s="545"/>
    </row>
    <row r="32" spans="1:10" ht="12.75">
      <c r="A32">
        <v>10</v>
      </c>
      <c r="B32">
        <f>C31*B31/66</f>
        <v>27587.878787878788</v>
      </c>
      <c r="C32">
        <f>B32/2</f>
        <v>13793.939393939394</v>
      </c>
      <c r="D32">
        <f>C32+C33</f>
        <v>13794.939393939394</v>
      </c>
      <c r="E32" s="545" t="s">
        <v>383</v>
      </c>
      <c r="F32" s="545"/>
      <c r="G32" s="545"/>
      <c r="H32" s="545" t="s">
        <v>382</v>
      </c>
      <c r="I32" s="545"/>
      <c r="J32" s="545"/>
    </row>
    <row r="33" spans="3:4" ht="12.75">
      <c r="C33">
        <f>IF(C32&gt;=0.1,1)</f>
        <v>1</v>
      </c>
      <c r="D33">
        <f>IF(A32&gt;0.01,ROUND(A32+1,0))</f>
        <v>11</v>
      </c>
    </row>
    <row r="34" spans="2:5" ht="12.75">
      <c r="B34">
        <f>IF(D15&lt;33,C34,functiones!P5)</f>
        <v>13794</v>
      </c>
      <c r="C34" s="56">
        <f>ROUNDUP(C32,0)</f>
        <v>13794</v>
      </c>
      <c r="D34" t="str">
        <f>CONCATENATE("Rs"," ",C34,"/-")</f>
        <v>Rs 13794/-</v>
      </c>
      <c r="E34" s="56" t="str">
        <f>IF(D18&lt;33,D34,G23)</f>
        <v>Rs 13794/-</v>
      </c>
    </row>
    <row r="36" spans="2:13" ht="33">
      <c r="B36" s="546" t="str">
        <f>CONCATENATE(C31,"x",B31,"/66","x","1/2"," ","=",C34)</f>
        <v>28450x64/66x1/2 =13794</v>
      </c>
      <c r="C36" s="546"/>
      <c r="D36" s="546"/>
      <c r="E36" s="546"/>
      <c r="G36" s="93" t="s">
        <v>381</v>
      </c>
      <c r="I36" s="543" t="str">
        <f>CONCATENATE(E31,G36,H31)</f>
        <v>---------------------------------∕∕---------------------------------</v>
      </c>
      <c r="J36" s="543"/>
      <c r="K36" s="543"/>
      <c r="L36" s="543"/>
      <c r="M36" s="543"/>
    </row>
    <row r="37" spans="2:5" ht="12.75">
      <c r="B37" s="546" t="str">
        <f>IF(D18&lt;33,B36,B21)</f>
        <v>28450x64/66x1/2 =13794</v>
      </c>
      <c r="C37" s="546"/>
      <c r="D37" s="546"/>
      <c r="E37" s="546"/>
    </row>
    <row r="38" spans="2:5" ht="12.75">
      <c r="B38" s="544">
        <f>IF(D18&lt;33,C34,D34)</f>
        <v>13794</v>
      </c>
      <c r="C38" s="544"/>
      <c r="D38" s="544"/>
      <c r="E38" s="544"/>
    </row>
    <row r="39" ht="12.75">
      <c r="E39">
        <f>20110*53/66/2</f>
        <v>8074.469696969697</v>
      </c>
    </row>
    <row r="41" spans="2:4" ht="12.75">
      <c r="B41" t="s">
        <v>405</v>
      </c>
      <c r="C41">
        <v>17</v>
      </c>
      <c r="D41" t="s">
        <v>507</v>
      </c>
    </row>
    <row r="42" ht="12.75">
      <c r="B42" t="s">
        <v>406</v>
      </c>
    </row>
    <row r="43" spans="2:9" ht="12.75">
      <c r="B43" t="s">
        <v>407</v>
      </c>
      <c r="C43" t="s">
        <v>235</v>
      </c>
      <c r="D43" t="s">
        <v>245</v>
      </c>
      <c r="E43" t="s">
        <v>239</v>
      </c>
      <c r="F43" t="s">
        <v>436</v>
      </c>
      <c r="G43" t="s">
        <v>517</v>
      </c>
      <c r="H43" t="s">
        <v>515</v>
      </c>
      <c r="I43" t="s">
        <v>437</v>
      </c>
    </row>
    <row r="44" spans="2:10" ht="12.75">
      <c r="B44" t="s">
        <v>408</v>
      </c>
      <c r="C44">
        <f>functiones!Q3</f>
        <v>28450</v>
      </c>
      <c r="D44">
        <f>ROUND(C44*K56%,0)</f>
        <v>4125</v>
      </c>
      <c r="E44">
        <f>functiones!P11</f>
        <v>8524</v>
      </c>
      <c r="F44">
        <f>data!I13</f>
        <v>0</v>
      </c>
      <c r="G44">
        <f>data!E13</f>
        <v>75</v>
      </c>
      <c r="H44">
        <f>data!G13</f>
        <v>95</v>
      </c>
      <c r="J44">
        <f>SUM(C44:I44)</f>
        <v>41269</v>
      </c>
    </row>
    <row r="45" spans="2:5" ht="12.75">
      <c r="B45" t="s">
        <v>409</v>
      </c>
      <c r="C45" t="s">
        <v>257</v>
      </c>
      <c r="D45" s="66" t="s">
        <v>210</v>
      </c>
      <c r="E45" t="s">
        <v>258</v>
      </c>
    </row>
    <row r="46" spans="2:3" ht="12.75">
      <c r="B46" t="s">
        <v>410</v>
      </c>
      <c r="C46" s="96" t="str">
        <f>CONCATENATE(C44," ",C45,D45)</f>
        <v>28450 /--</v>
      </c>
    </row>
    <row r="47" spans="2:6" ht="12.75">
      <c r="B47" t="s">
        <v>411</v>
      </c>
      <c r="D47" s="97"/>
      <c r="E47">
        <v>0</v>
      </c>
      <c r="F47">
        <v>0</v>
      </c>
    </row>
    <row r="48" spans="2:7" ht="12.75">
      <c r="B48" t="s">
        <v>412</v>
      </c>
      <c r="C48" t="str">
        <f>CONCATENATE(D41,C44,E45,E47,F47)</f>
        <v>Rs.28450=00</v>
      </c>
      <c r="D48" t="str">
        <f>CONCATENATE(D41,D44,"",E45,E47,F47)</f>
        <v>Rs.4125=00</v>
      </c>
      <c r="E48" t="str">
        <f>CONCATENATE(D41,E44,E45,E47,F47)</f>
        <v>Rs.8524=00</v>
      </c>
      <c r="G48" t="str">
        <f>CONCATENATE(D41,J44,E45,E47,F47)</f>
        <v>Rs.41269=00</v>
      </c>
    </row>
    <row r="49" ht="12.75">
      <c r="B49" t="s">
        <v>413</v>
      </c>
    </row>
    <row r="50" spans="2:5" ht="12.75">
      <c r="B50" t="s">
        <v>414</v>
      </c>
      <c r="C50" t="s">
        <v>456</v>
      </c>
      <c r="D50" s="98">
        <f>IF(J44&gt;=19999,200,IF(J44&gt;=14999,150,IF(J44&gt;=9999,100,IF(J44&gt;=5999,80,IF(J44=0,0,)))))</f>
        <v>200</v>
      </c>
      <c r="E50" t="str">
        <f>CONCATENATE(D41,D50,E45,E47,F47)</f>
        <v>Rs.200=00</v>
      </c>
    </row>
    <row r="51" spans="2:5" ht="12.75">
      <c r="B51" t="s">
        <v>415</v>
      </c>
      <c r="C51" t="s">
        <v>457</v>
      </c>
      <c r="D51">
        <f>data!G12</f>
        <v>60</v>
      </c>
      <c r="E51" t="str">
        <f>CONCATENATE(D41,D51,E45,E47,F47)</f>
        <v>Rs.60=00</v>
      </c>
    </row>
    <row r="52" spans="2:5" ht="12.75">
      <c r="B52" t="s">
        <v>416</v>
      </c>
      <c r="C52" t="s">
        <v>458</v>
      </c>
      <c r="D52">
        <f>data!I12</f>
        <v>0</v>
      </c>
      <c r="E52" t="str">
        <f>CONCATENATE(D41,D52,E45,E47,F47)</f>
        <v>Rs.0=00</v>
      </c>
    </row>
    <row r="53" ht="12.75">
      <c r="B53" t="s">
        <v>417</v>
      </c>
    </row>
    <row r="54" spans="2:8" ht="12.75">
      <c r="B54" t="s">
        <v>418</v>
      </c>
      <c r="C54" t="s">
        <v>459</v>
      </c>
      <c r="D54">
        <f>SUM(D50:D53)</f>
        <v>260</v>
      </c>
      <c r="E54" t="str">
        <f>CONCATENATE(D41,D54,E45,E47,F47)</f>
        <v>Rs.260=00</v>
      </c>
      <c r="F54" t="str">
        <f>CONCATENATE(D41,F44,E45,E47,F47)</f>
        <v>Rs.0=00</v>
      </c>
      <c r="G54" t="str">
        <f>CONCATENATE(D41,G44,E45,E47,F47)</f>
        <v>Rs.75=00</v>
      </c>
      <c r="H54" t="str">
        <f>CONCATENATE(D41,H44,E45,E47,F47)</f>
        <v>Rs.95=00</v>
      </c>
    </row>
    <row r="55" spans="2:11" ht="12.75">
      <c r="B55" t="s">
        <v>419</v>
      </c>
      <c r="J55" s="56">
        <v>10</v>
      </c>
      <c r="K55">
        <v>4</v>
      </c>
    </row>
    <row r="56" spans="2:11" ht="12.75">
      <c r="B56" t="s">
        <v>420</v>
      </c>
      <c r="D56" t="s">
        <v>513</v>
      </c>
      <c r="E56">
        <f>data!C13</f>
        <v>0</v>
      </c>
      <c r="J56" s="56">
        <v>12</v>
      </c>
      <c r="K56">
        <f>INDEX(J55:J60,K55)</f>
        <v>14.5</v>
      </c>
    </row>
    <row r="57" spans="2:10" ht="12.75">
      <c r="B57" t="s">
        <v>421</v>
      </c>
      <c r="J57" s="56">
        <v>12.5</v>
      </c>
    </row>
    <row r="58" spans="2:10" ht="12.75">
      <c r="B58" t="s">
        <v>422</v>
      </c>
      <c r="E58" t="str">
        <f>CONCATENATE(D41,E56,E45,E47,F47)</f>
        <v>Rs.0=00</v>
      </c>
      <c r="J58" s="56">
        <v>14.5</v>
      </c>
    </row>
    <row r="59" spans="2:10" ht="12.75">
      <c r="B59" t="s">
        <v>423</v>
      </c>
      <c r="E59" t="str">
        <f>IF(data!C13&gt;=1,DOB!E58,DOB!D45)</f>
        <v>--</v>
      </c>
      <c r="F59" t="str">
        <f>IF(F44&gt;=1,F54,D45)</f>
        <v>--</v>
      </c>
      <c r="G59" t="str">
        <f>IF(G44&gt;=1,DOB!G54,D45)</f>
        <v>Rs.75=00</v>
      </c>
      <c r="H59" t="str">
        <f>IF(H44&gt;=1,DOB!H54,D45)</f>
        <v>Rs.95=00</v>
      </c>
      <c r="J59" s="56">
        <v>20</v>
      </c>
    </row>
    <row r="60" spans="2:10" ht="12.75">
      <c r="B60" t="s">
        <v>424</v>
      </c>
      <c r="J60" s="56">
        <v>30</v>
      </c>
    </row>
    <row r="61" ht="12.75">
      <c r="B61" t="s">
        <v>425</v>
      </c>
    </row>
    <row r="62" ht="12.75">
      <c r="B62" t="s">
        <v>426</v>
      </c>
    </row>
    <row r="63" ht="12.75">
      <c r="B63" t="s">
        <v>427</v>
      </c>
    </row>
    <row r="64" ht="12.75">
      <c r="B64" t="s">
        <v>428</v>
      </c>
    </row>
    <row r="65" ht="12.75">
      <c r="B65" t="s">
        <v>429</v>
      </c>
    </row>
    <row r="66" ht="12.75">
      <c r="B66" t="s">
        <v>430</v>
      </c>
    </row>
    <row r="67" ht="12.75">
      <c r="B67" t="s">
        <v>431</v>
      </c>
    </row>
    <row r="68" ht="12.75">
      <c r="B68" t="s">
        <v>432</v>
      </c>
    </row>
    <row r="69" ht="12.75">
      <c r="B69" t="s">
        <v>433</v>
      </c>
    </row>
    <row r="70" ht="12.75">
      <c r="B70" t="s">
        <v>434</v>
      </c>
    </row>
    <row r="71" ht="12.75">
      <c r="B71" t="s">
        <v>435</v>
      </c>
    </row>
    <row r="73" ht="12.75">
      <c r="B73" s="56" t="str">
        <f>INDEX(B41:B71,C41)</f>
        <v>14860-39540</v>
      </c>
    </row>
    <row r="76" ht="12.75">
      <c r="C76" t="e">
        <f>'Part II'!G35:K35</f>
        <v>#VALUE!</v>
      </c>
    </row>
    <row r="77" ht="12.75">
      <c r="C77" t="e">
        <f>'Part II'!G35:K35</f>
        <v>#VALUE!</v>
      </c>
    </row>
    <row r="78" spans="3:7" ht="12.75">
      <c r="C78" s="544" t="s">
        <v>549</v>
      </c>
      <c r="D78" s="544"/>
      <c r="E78" s="544"/>
      <c r="F78" s="544"/>
      <c r="G78" t="s">
        <v>548</v>
      </c>
    </row>
    <row r="79" ht="12.75">
      <c r="C79" t="str">
        <f>IF(D18&lt;33,C78,G78)</f>
        <v>(B.P x Service Units /66 x 1/2</v>
      </c>
    </row>
  </sheetData>
  <sheetProtection/>
  <mergeCells count="21">
    <mergeCell ref="C78:F78"/>
    <mergeCell ref="B22:D22"/>
    <mergeCell ref="B36:E36"/>
    <mergeCell ref="B38:E38"/>
    <mergeCell ref="B37:E37"/>
    <mergeCell ref="B21:C21"/>
    <mergeCell ref="G21:H21"/>
    <mergeCell ref="E14:G14"/>
    <mergeCell ref="A8:C8"/>
    <mergeCell ref="E15:G15"/>
    <mergeCell ref="D16:F16"/>
    <mergeCell ref="D17:F17"/>
    <mergeCell ref="D18:F18"/>
    <mergeCell ref="D19:F19"/>
    <mergeCell ref="G18:I18"/>
    <mergeCell ref="I36:M36"/>
    <mergeCell ref="B27:D27"/>
    <mergeCell ref="E31:G31"/>
    <mergeCell ref="E32:G32"/>
    <mergeCell ref="H31:J31"/>
    <mergeCell ref="H32:J32"/>
  </mergeCells>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V101"/>
  <sheetViews>
    <sheetView zoomScalePageLayoutView="0" workbookViewId="0" topLeftCell="IV1">
      <selection activeCell="A1" sqref="A1:IV16384"/>
    </sheetView>
  </sheetViews>
  <sheetFormatPr defaultColWidth="0" defaultRowHeight="12.75"/>
  <cols>
    <col min="1" max="16384" width="10.140625" style="0" hidden="1" customWidth="1"/>
  </cols>
  <sheetData>
    <row r="1" spans="1:16" ht="12.75">
      <c r="A1" t="s">
        <v>4</v>
      </c>
      <c r="B1">
        <v>10</v>
      </c>
      <c r="C1">
        <v>6</v>
      </c>
      <c r="D1">
        <v>4</v>
      </c>
      <c r="E1" t="s">
        <v>229</v>
      </c>
      <c r="F1">
        <v>27</v>
      </c>
      <c r="G1">
        <v>6</v>
      </c>
      <c r="H1">
        <v>35</v>
      </c>
      <c r="I1" t="s">
        <v>228</v>
      </c>
      <c r="J1">
        <v>30</v>
      </c>
      <c r="K1">
        <v>6</v>
      </c>
      <c r="L1" t="s">
        <v>230</v>
      </c>
      <c r="M1" t="s">
        <v>231</v>
      </c>
      <c r="N1" t="s">
        <v>232</v>
      </c>
      <c r="P1" t="s">
        <v>235</v>
      </c>
    </row>
    <row r="2" spans="1:19" ht="18">
      <c r="A2" s="55">
        <v>1</v>
      </c>
      <c r="B2" s="53" t="s">
        <v>216</v>
      </c>
      <c r="C2">
        <v>1950</v>
      </c>
      <c r="E2" s="55">
        <v>1</v>
      </c>
      <c r="F2" s="53" t="s">
        <v>216</v>
      </c>
      <c r="G2">
        <v>1950</v>
      </c>
      <c r="H2" s="55">
        <v>1</v>
      </c>
      <c r="I2" s="53" t="s">
        <v>216</v>
      </c>
      <c r="J2">
        <v>1950</v>
      </c>
      <c r="K2">
        <v>62</v>
      </c>
      <c r="L2">
        <f>J1-F1</f>
        <v>3</v>
      </c>
      <c r="M2">
        <f>K1-G1</f>
        <v>0</v>
      </c>
      <c r="N2">
        <f>K2-H1</f>
        <v>27</v>
      </c>
      <c r="O2" s="57">
        <v>7100</v>
      </c>
      <c r="P2">
        <v>51</v>
      </c>
      <c r="R2" t="s">
        <v>241</v>
      </c>
      <c r="S2" t="s">
        <v>258</v>
      </c>
    </row>
    <row r="3" spans="1:22" ht="18">
      <c r="A3" s="55">
        <v>2</v>
      </c>
      <c r="B3" s="53" t="s">
        <v>217</v>
      </c>
      <c r="C3">
        <v>1951</v>
      </c>
      <c r="E3" s="55">
        <v>2</v>
      </c>
      <c r="F3" s="53" t="s">
        <v>217</v>
      </c>
      <c r="G3">
        <v>1951</v>
      </c>
      <c r="H3" s="55">
        <v>2</v>
      </c>
      <c r="I3" s="53" t="s">
        <v>217</v>
      </c>
      <c r="J3">
        <v>1951</v>
      </c>
      <c r="K3">
        <f>INDEX(J2:J72,K2)</f>
        <v>2011</v>
      </c>
      <c r="M3" s="56" t="b">
        <f>IF(L2=30,"1.Month")</f>
        <v>0</v>
      </c>
      <c r="N3" s="56" t="str">
        <f>CONCATENATE(N2,". Years")</f>
        <v>27. Years</v>
      </c>
      <c r="O3" s="57">
        <v>7300</v>
      </c>
      <c r="P3" s="69">
        <f>INDEX(O2:O79,P2)</f>
        <v>28450</v>
      </c>
      <c r="Q3" s="61">
        <f>P3</f>
        <v>28450</v>
      </c>
      <c r="R3">
        <f>P3</f>
        <v>28450</v>
      </c>
      <c r="S3" t="s">
        <v>240</v>
      </c>
      <c r="T3" s="68" t="s">
        <v>269</v>
      </c>
      <c r="U3" s="68" t="s">
        <v>239</v>
      </c>
      <c r="V3" s="68" t="s">
        <v>264</v>
      </c>
    </row>
    <row r="4" spans="1:22" ht="18">
      <c r="A4" s="55">
        <v>3</v>
      </c>
      <c r="B4" s="53" t="s">
        <v>218</v>
      </c>
      <c r="C4">
        <v>1952</v>
      </c>
      <c r="E4" s="55">
        <v>3</v>
      </c>
      <c r="F4" s="53" t="s">
        <v>218</v>
      </c>
      <c r="G4">
        <v>1952</v>
      </c>
      <c r="H4" s="55">
        <v>3</v>
      </c>
      <c r="I4" s="53" t="s">
        <v>218</v>
      </c>
      <c r="J4">
        <v>1952</v>
      </c>
      <c r="K4">
        <f>INDEX(C2:C72,H1)</f>
        <v>1984</v>
      </c>
      <c r="O4" s="57">
        <v>7520</v>
      </c>
      <c r="P4" t="s">
        <v>236</v>
      </c>
      <c r="Q4" t="str">
        <f>CONCATENATE(T7," ",P3,"/-")</f>
        <v>Rs 28450/-</v>
      </c>
      <c r="R4" s="54" t="str">
        <f>CONCATENATE(P3,R2,S3)</f>
        <v>28450x33/66</v>
      </c>
      <c r="T4" s="548" t="str">
        <f>CONCATENATE(T3,": ",T7," ",P3,","," ",U3,V3,P10,"%",S2," ",T7," ",P11)</f>
        <v>B.P: Rs 28450, DA@29.96%= Rs 8524</v>
      </c>
      <c r="U4" s="548"/>
      <c r="V4" s="548"/>
    </row>
    <row r="5" spans="1:18" ht="18">
      <c r="A5" s="55">
        <v>4</v>
      </c>
      <c r="B5" s="53" t="s">
        <v>219</v>
      </c>
      <c r="C5">
        <v>1953</v>
      </c>
      <c r="E5" s="55">
        <v>4</v>
      </c>
      <c r="F5" s="53" t="s">
        <v>219</v>
      </c>
      <c r="G5">
        <v>1953</v>
      </c>
      <c r="H5" s="55">
        <v>4</v>
      </c>
      <c r="I5" s="53" t="s">
        <v>219</v>
      </c>
      <c r="J5">
        <v>1953</v>
      </c>
      <c r="O5" s="57">
        <v>7740</v>
      </c>
      <c r="P5">
        <f>P3*33/66</f>
        <v>14225</v>
      </c>
      <c r="R5" t="str">
        <f>CONCATENATE(R4,S2,P5)</f>
        <v>28450x33/66=14225</v>
      </c>
    </row>
    <row r="6" spans="1:15" ht="18">
      <c r="A6" s="55">
        <v>5</v>
      </c>
      <c r="B6" s="53" t="s">
        <v>220</v>
      </c>
      <c r="C6">
        <v>1954</v>
      </c>
      <c r="E6" s="55">
        <v>5</v>
      </c>
      <c r="F6" s="53" t="s">
        <v>220</v>
      </c>
      <c r="G6">
        <v>1954</v>
      </c>
      <c r="H6" s="55">
        <v>5</v>
      </c>
      <c r="I6" s="53" t="s">
        <v>220</v>
      </c>
      <c r="J6">
        <v>1954</v>
      </c>
      <c r="L6" t="s">
        <v>248</v>
      </c>
      <c r="O6" s="57">
        <v>7960</v>
      </c>
    </row>
    <row r="7" spans="1:21" ht="18">
      <c r="A7" s="55">
        <v>6</v>
      </c>
      <c r="B7" s="53" t="s">
        <v>221</v>
      </c>
      <c r="C7">
        <v>1955</v>
      </c>
      <c r="E7" s="55">
        <v>6</v>
      </c>
      <c r="F7" s="53" t="s">
        <v>221</v>
      </c>
      <c r="G7">
        <v>1955</v>
      </c>
      <c r="H7" s="55">
        <v>6</v>
      </c>
      <c r="I7" s="53" t="s">
        <v>221</v>
      </c>
      <c r="J7">
        <v>1955</v>
      </c>
      <c r="L7" t="s">
        <v>249</v>
      </c>
      <c r="O7" s="57">
        <v>8200</v>
      </c>
      <c r="P7" t="s">
        <v>237</v>
      </c>
      <c r="Q7">
        <f>IF(DOB!D18&lt;33,DOB!D18,33)</f>
        <v>32</v>
      </c>
      <c r="R7">
        <v>2</v>
      </c>
      <c r="S7">
        <f>IF(Q7&gt;=33,66,Q7*R7)</f>
        <v>64</v>
      </c>
      <c r="T7" t="s">
        <v>265</v>
      </c>
      <c r="U7" s="66" t="s">
        <v>210</v>
      </c>
    </row>
    <row r="8" spans="1:19" ht="18">
      <c r="A8" s="55">
        <v>7</v>
      </c>
      <c r="B8" s="53" t="s">
        <v>222</v>
      </c>
      <c r="C8">
        <v>1956</v>
      </c>
      <c r="E8" s="55">
        <v>7</v>
      </c>
      <c r="F8" s="53" t="s">
        <v>222</v>
      </c>
      <c r="G8">
        <v>1956</v>
      </c>
      <c r="H8" s="55">
        <v>7</v>
      </c>
      <c r="I8" s="53" t="s">
        <v>222</v>
      </c>
      <c r="J8">
        <v>1956</v>
      </c>
      <c r="L8" t="s">
        <v>250</v>
      </c>
      <c r="O8" s="57">
        <v>8440</v>
      </c>
      <c r="P8" s="62">
        <f>ROUND((P3+P11)*16.5,0)</f>
        <v>610071</v>
      </c>
      <c r="Q8" s="62">
        <f>ROUND((Q3+Q11)*R9*1/4,0)</f>
        <v>591584</v>
      </c>
      <c r="R8">
        <f>IF(Q7&gt;=33,P8,Q8)</f>
        <v>591584</v>
      </c>
      <c r="S8" t="str">
        <f>CONCATENATE(T7," ",R8," ",V10,U7)</f>
        <v>Rs 591584 /--</v>
      </c>
    </row>
    <row r="9" spans="1:19" ht="18">
      <c r="A9" s="55">
        <v>8</v>
      </c>
      <c r="B9" s="53" t="s">
        <v>223</v>
      </c>
      <c r="C9">
        <v>1957</v>
      </c>
      <c r="E9" s="55">
        <v>8</v>
      </c>
      <c r="F9" s="53" t="s">
        <v>223</v>
      </c>
      <c r="G9">
        <v>1957</v>
      </c>
      <c r="H9" s="55">
        <v>8</v>
      </c>
      <c r="I9" s="53" t="s">
        <v>223</v>
      </c>
      <c r="J9">
        <v>1957</v>
      </c>
      <c r="L9" t="s">
        <v>251</v>
      </c>
      <c r="O9" s="57">
        <v>8680</v>
      </c>
      <c r="P9" t="s">
        <v>239</v>
      </c>
      <c r="Q9">
        <f>IF(Q7&lt;33,S7,R10)</f>
        <v>64</v>
      </c>
      <c r="R9">
        <f>IF(DOB!D15&lt;33,functiones!S7+S9,66)</f>
        <v>64</v>
      </c>
      <c r="S9">
        <f>IF(Q7&gt;=33,0,DOB!F6)</f>
        <v>0</v>
      </c>
    </row>
    <row r="10" spans="1:22" ht="18">
      <c r="A10" s="55">
        <v>9</v>
      </c>
      <c r="B10" s="53" t="s">
        <v>224</v>
      </c>
      <c r="C10">
        <v>1958</v>
      </c>
      <c r="E10" s="55">
        <v>9</v>
      </c>
      <c r="F10" s="53" t="s">
        <v>224</v>
      </c>
      <c r="G10">
        <v>1958</v>
      </c>
      <c r="H10" s="55">
        <v>9</v>
      </c>
      <c r="I10" s="53" t="s">
        <v>224</v>
      </c>
      <c r="J10">
        <v>1958</v>
      </c>
      <c r="O10" s="57">
        <v>8940</v>
      </c>
      <c r="P10" s="61">
        <f>data!G11</f>
        <v>29.96</v>
      </c>
      <c r="Q10" s="61"/>
      <c r="R10">
        <v>66</v>
      </c>
      <c r="S10" s="65" t="s">
        <v>260</v>
      </c>
      <c r="T10">
        <v>1</v>
      </c>
      <c r="U10">
        <v>4</v>
      </c>
      <c r="V10" t="s">
        <v>257</v>
      </c>
    </row>
    <row r="11" spans="1:18" ht="18">
      <c r="A11" s="55">
        <v>10</v>
      </c>
      <c r="B11" s="53" t="s">
        <v>225</v>
      </c>
      <c r="C11">
        <v>1959</v>
      </c>
      <c r="E11" s="55">
        <v>10</v>
      </c>
      <c r="F11" s="53" t="s">
        <v>225</v>
      </c>
      <c r="G11">
        <v>1959</v>
      </c>
      <c r="H11" s="55">
        <v>10</v>
      </c>
      <c r="I11" s="53" t="s">
        <v>225</v>
      </c>
      <c r="J11">
        <v>1959</v>
      </c>
      <c r="L11">
        <f>LOOKUP(K1,{1,2,3,4,5,6,7,8,9,10,11,12},{2,3,4,5,6,7,8,9,10,11,12,1})</f>
        <v>7</v>
      </c>
      <c r="M11">
        <f>IF(AND(K1=12,K2=61),2011,IF(AND(L11=12,K2=62),2012,2010))</f>
        <v>2010</v>
      </c>
      <c r="O11" s="57">
        <v>9200</v>
      </c>
      <c r="P11">
        <f>ROUND(P3*P10%,0)</f>
        <v>8524</v>
      </c>
      <c r="Q11">
        <f>P11</f>
        <v>8524</v>
      </c>
      <c r="R11" t="str">
        <f>CONCATENATE(Q3," ",R2," ",R10," ",S10)</f>
        <v>28450 x 66 .1/4</v>
      </c>
    </row>
    <row r="12" spans="1:19" ht="18">
      <c r="A12" s="55">
        <v>11</v>
      </c>
      <c r="B12" s="53" t="s">
        <v>226</v>
      </c>
      <c r="C12">
        <v>1960</v>
      </c>
      <c r="E12" s="55">
        <v>11</v>
      </c>
      <c r="F12" s="53" t="s">
        <v>226</v>
      </c>
      <c r="G12">
        <v>1960</v>
      </c>
      <c r="H12" s="55">
        <v>11</v>
      </c>
      <c r="I12" s="53" t="s">
        <v>226</v>
      </c>
      <c r="J12">
        <v>1960</v>
      </c>
      <c r="M12" t="str">
        <f>CONCATENATE("1-",L11,"-",M11)</f>
        <v>1-7-2010</v>
      </c>
      <c r="O12" s="57">
        <v>9460</v>
      </c>
      <c r="P12" t="s">
        <v>242</v>
      </c>
      <c r="Q12" t="s">
        <v>261</v>
      </c>
      <c r="R12" t="str">
        <f>CONCATENATE(Q12,Q3," ",R2,"",Q7,R2,"",R7,"",R2,"",S10,S12)</f>
        <v>(28450 x32x2x.1/4)</v>
      </c>
      <c r="S12" t="s">
        <v>262</v>
      </c>
    </row>
    <row r="13" spans="1:16" ht="18">
      <c r="A13" s="55">
        <v>12</v>
      </c>
      <c r="B13" s="53" t="s">
        <v>227</v>
      </c>
      <c r="C13">
        <v>1961</v>
      </c>
      <c r="E13" s="55">
        <v>12</v>
      </c>
      <c r="F13" s="53" t="s">
        <v>227</v>
      </c>
      <c r="G13">
        <v>1961</v>
      </c>
      <c r="H13" s="55">
        <v>12</v>
      </c>
      <c r="I13" s="53" t="s">
        <v>227</v>
      </c>
      <c r="J13">
        <v>1961</v>
      </c>
      <c r="L13" s="53"/>
      <c r="M13" t="str">
        <f>CONCATENATE("1","-",L11,"-",K3)</f>
        <v>1-7-2011</v>
      </c>
      <c r="O13" s="57">
        <v>9740</v>
      </c>
      <c r="P13">
        <f>P3*30%</f>
        <v>8535</v>
      </c>
    </row>
    <row r="14" spans="1:19" ht="18">
      <c r="A14" s="55">
        <v>13</v>
      </c>
      <c r="C14">
        <v>1962</v>
      </c>
      <c r="E14" s="55">
        <v>13</v>
      </c>
      <c r="G14">
        <v>1962</v>
      </c>
      <c r="H14" s="55">
        <v>13</v>
      </c>
      <c r="J14">
        <v>1962</v>
      </c>
      <c r="L14" s="53"/>
      <c r="O14" s="57">
        <v>10020</v>
      </c>
      <c r="P14" t="str">
        <f>CONCATENATE("Rs"," ",P13,"/-")</f>
        <v>Rs 8535/-</v>
      </c>
      <c r="R14" t="str">
        <f>IF(Q7&gt;=33,R11,R12)</f>
        <v>(28450 x32x2x.1/4)</v>
      </c>
      <c r="S14" t="s">
        <v>263</v>
      </c>
    </row>
    <row r="15" spans="1:19" ht="18">
      <c r="A15" s="55">
        <v>14</v>
      </c>
      <c r="C15">
        <v>1963</v>
      </c>
      <c r="E15" s="55">
        <v>14</v>
      </c>
      <c r="G15">
        <v>1963</v>
      </c>
      <c r="H15" s="55">
        <v>14</v>
      </c>
      <c r="I15" s="53"/>
      <c r="J15">
        <v>1963</v>
      </c>
      <c r="L15" s="53"/>
      <c r="O15" s="57">
        <v>10300</v>
      </c>
      <c r="P15" t="b">
        <f>IF(P8&gt;700000,700000)</f>
        <v>0</v>
      </c>
      <c r="R15" s="544" t="str">
        <f>CONCATENATE(Q12," ",P3,S14,P11,S12,"  ",R2," ",R10," ",R2,"  ",T10,V10,U10)</f>
        <v>( 28450+8524)  x 66 x  1/4</v>
      </c>
      <c r="S15" s="544"/>
    </row>
    <row r="16" spans="1:18" ht="18">
      <c r="A16" s="55">
        <v>15</v>
      </c>
      <c r="B16" s="53" t="s">
        <v>511</v>
      </c>
      <c r="C16">
        <v>1964</v>
      </c>
      <c r="E16" s="55">
        <v>15</v>
      </c>
      <c r="G16">
        <v>1964</v>
      </c>
      <c r="H16" s="55">
        <v>15</v>
      </c>
      <c r="J16">
        <v>1964</v>
      </c>
      <c r="L16" s="53"/>
      <c r="O16" s="57">
        <v>10600</v>
      </c>
      <c r="P16" s="68" t="s">
        <v>402</v>
      </c>
      <c r="R16" s="56" t="s">
        <v>136</v>
      </c>
    </row>
    <row r="17" spans="1:19" ht="18">
      <c r="A17" s="55">
        <v>16</v>
      </c>
      <c r="B17">
        <f>INDEX(C2:C57,D1)</f>
        <v>1953</v>
      </c>
      <c r="C17">
        <v>1965</v>
      </c>
      <c r="E17" s="55">
        <v>16</v>
      </c>
      <c r="G17">
        <v>1965</v>
      </c>
      <c r="H17" s="55">
        <v>16</v>
      </c>
      <c r="J17">
        <v>1965</v>
      </c>
      <c r="L17" s="53"/>
      <c r="O17" s="57">
        <v>10900</v>
      </c>
      <c r="P17" t="str">
        <f>CONCATENATE(P16,R16,"Rs",P15,"/-")</f>
        <v>Admissible.RsFALSE/-</v>
      </c>
      <c r="R17" s="544" t="str">
        <f>CONCATENATE(" ",Q12," ",P3,S14,Q11,S12," ",R2," ",R9," ",R2,T10,V10,U10)</f>
        <v> ( 28450+8524) x 64 x1/4</v>
      </c>
      <c r="S17" s="544"/>
    </row>
    <row r="18" spans="1:18" ht="18">
      <c r="A18" s="55">
        <v>17</v>
      </c>
      <c r="C18">
        <v>1966</v>
      </c>
      <c r="E18" s="55">
        <v>17</v>
      </c>
      <c r="G18">
        <v>1966</v>
      </c>
      <c r="H18" s="55">
        <v>17</v>
      </c>
      <c r="J18">
        <v>1966</v>
      </c>
      <c r="K18">
        <f>DOB!H4</f>
        <v>58</v>
      </c>
      <c r="L18" s="53"/>
      <c r="O18" s="57">
        <v>11200</v>
      </c>
      <c r="P18" t="s">
        <v>136</v>
      </c>
      <c r="R18" t="str">
        <f>IF(Q7&gt;=33,R15,R17)</f>
        <v> ( 28450+8524) x 64 x1/4</v>
      </c>
    </row>
    <row r="19" spans="1:16" ht="18">
      <c r="A19" s="55">
        <v>18</v>
      </c>
      <c r="C19">
        <v>1967</v>
      </c>
      <c r="E19" s="55">
        <v>18</v>
      </c>
      <c r="G19">
        <v>1967</v>
      </c>
      <c r="H19" s="55">
        <v>18</v>
      </c>
      <c r="J19">
        <v>1967</v>
      </c>
      <c r="K19" t="s">
        <v>509</v>
      </c>
      <c r="L19" s="53" t="s">
        <v>510</v>
      </c>
      <c r="O19" s="57">
        <v>11530</v>
      </c>
      <c r="P19" t="str">
        <f>IF(R8&gt;700000,P17,P18)</f>
        <v>.</v>
      </c>
    </row>
    <row r="20" spans="1:16" ht="18">
      <c r="A20" s="55">
        <v>19</v>
      </c>
      <c r="C20">
        <v>1968</v>
      </c>
      <c r="E20" s="55">
        <v>19</v>
      </c>
      <c r="G20">
        <v>1968</v>
      </c>
      <c r="H20" s="55">
        <v>19</v>
      </c>
      <c r="J20">
        <v>1968</v>
      </c>
      <c r="K20">
        <v>20</v>
      </c>
      <c r="L20" s="53">
        <v>9.187</v>
      </c>
      <c r="M20">
        <f>VLOOKUP(K18,K20:M80,2)</f>
        <v>8.371</v>
      </c>
      <c r="O20" s="57">
        <v>11860</v>
      </c>
      <c r="P20" t="s">
        <v>243</v>
      </c>
    </row>
    <row r="21" spans="1:22" ht="18">
      <c r="A21" s="55">
        <v>20</v>
      </c>
      <c r="C21">
        <v>1969</v>
      </c>
      <c r="E21" s="55">
        <v>20</v>
      </c>
      <c r="G21">
        <v>1969</v>
      </c>
      <c r="H21" s="55">
        <v>20</v>
      </c>
      <c r="J21">
        <v>1969</v>
      </c>
      <c r="K21">
        <v>21</v>
      </c>
      <c r="L21" s="53">
        <v>9.186</v>
      </c>
      <c r="O21" s="57">
        <v>12190</v>
      </c>
      <c r="P21">
        <f>ROUND(DOB!B34*40%,0)</f>
        <v>5518</v>
      </c>
      <c r="R21" s="544" t="str">
        <f>CONCATENATE(R18,R20," ","="," ",T7," ",Q8)</f>
        <v> ( 28450+8524) x 64 x1/4 = Rs 591584</v>
      </c>
      <c r="S21" s="544"/>
      <c r="T21" s="544"/>
      <c r="U21" s="544"/>
      <c r="V21" s="544"/>
    </row>
    <row r="22" spans="1:16" ht="18">
      <c r="A22" s="55">
        <v>21</v>
      </c>
      <c r="C22">
        <v>1970</v>
      </c>
      <c r="E22" s="55">
        <v>21</v>
      </c>
      <c r="G22">
        <v>1970</v>
      </c>
      <c r="H22" s="55">
        <v>21</v>
      </c>
      <c r="J22">
        <v>1970</v>
      </c>
      <c r="K22">
        <v>22</v>
      </c>
      <c r="L22" s="53">
        <v>9.185</v>
      </c>
      <c r="O22" s="57">
        <v>12550</v>
      </c>
      <c r="P22" t="s">
        <v>244</v>
      </c>
    </row>
    <row r="23" spans="1:18" ht="18">
      <c r="A23" s="55">
        <v>22</v>
      </c>
      <c r="C23">
        <v>1971</v>
      </c>
      <c r="E23" s="55">
        <v>22</v>
      </c>
      <c r="G23">
        <v>1971</v>
      </c>
      <c r="H23" s="55">
        <v>22</v>
      </c>
      <c r="J23">
        <v>1971</v>
      </c>
      <c r="K23">
        <v>23</v>
      </c>
      <c r="L23" s="53">
        <v>9.184</v>
      </c>
      <c r="O23" s="57">
        <v>12910</v>
      </c>
      <c r="P23">
        <f>ROUND(P21*12*8.371,0)</f>
        <v>554294</v>
      </c>
      <c r="Q23" s="156">
        <f>P21*12*8.371</f>
        <v>554294.136</v>
      </c>
      <c r="R23">
        <f>IF(K18&lt;=80,P21*12*M20)</f>
        <v>554294.136</v>
      </c>
    </row>
    <row r="24" spans="1:18" ht="18">
      <c r="A24" s="55">
        <v>23</v>
      </c>
      <c r="C24">
        <v>1972</v>
      </c>
      <c r="E24" s="55">
        <v>23</v>
      </c>
      <c r="G24">
        <v>1972</v>
      </c>
      <c r="H24" s="55">
        <v>23</v>
      </c>
      <c r="J24">
        <v>1972</v>
      </c>
      <c r="K24">
        <v>24</v>
      </c>
      <c r="L24" s="53">
        <v>9.183</v>
      </c>
      <c r="O24" s="57">
        <v>13270</v>
      </c>
      <c r="P24" t="str">
        <f>CONCATENATE(T7," ",Q30,V10,U7)</f>
        <v>Rs 554295/--</v>
      </c>
      <c r="R24" s="158">
        <v>10.12</v>
      </c>
    </row>
    <row r="25" spans="1:16" ht="18">
      <c r="A25" s="55">
        <v>24</v>
      </c>
      <c r="C25">
        <v>1973</v>
      </c>
      <c r="E25" s="55">
        <v>24</v>
      </c>
      <c r="G25">
        <v>1973</v>
      </c>
      <c r="H25" s="55">
        <v>24</v>
      </c>
      <c r="J25">
        <v>1973</v>
      </c>
      <c r="K25">
        <v>25</v>
      </c>
      <c r="L25" s="53">
        <v>9.182</v>
      </c>
      <c r="O25" s="57">
        <v>13660</v>
      </c>
      <c r="P25" t="s">
        <v>261</v>
      </c>
    </row>
    <row r="26" spans="1:19" ht="18">
      <c r="A26" s="55">
        <v>25</v>
      </c>
      <c r="C26">
        <v>1974</v>
      </c>
      <c r="E26" s="55">
        <v>25</v>
      </c>
      <c r="G26">
        <v>1974</v>
      </c>
      <c r="H26" s="55">
        <v>25</v>
      </c>
      <c r="J26">
        <v>1974</v>
      </c>
      <c r="K26">
        <v>26</v>
      </c>
      <c r="L26" s="53">
        <v>9.18</v>
      </c>
      <c r="O26" s="57">
        <v>14050</v>
      </c>
      <c r="P26" s="547" t="str">
        <f>CONCATENATE(P25,DOB!E34,"x","40/100)","x","12","x",M20,"=",P24)</f>
        <v>(Rs 13794/-x40/100)x12x8.371=Rs 554295/--</v>
      </c>
      <c r="Q26" s="342"/>
      <c r="R26" s="342"/>
      <c r="S26" s="342"/>
    </row>
    <row r="27" spans="1:15" ht="18">
      <c r="A27" s="55">
        <v>26</v>
      </c>
      <c r="C27">
        <v>1975</v>
      </c>
      <c r="E27" s="55">
        <v>26</v>
      </c>
      <c r="G27">
        <v>1975</v>
      </c>
      <c r="H27" s="55">
        <v>26</v>
      </c>
      <c r="J27">
        <v>1975</v>
      </c>
      <c r="K27">
        <v>27</v>
      </c>
      <c r="L27" s="53">
        <v>9.178</v>
      </c>
      <c r="O27" s="57">
        <v>14440</v>
      </c>
    </row>
    <row r="28" spans="1:15" ht="18">
      <c r="A28" s="55">
        <v>27</v>
      </c>
      <c r="C28">
        <v>1976</v>
      </c>
      <c r="E28" s="55">
        <v>27</v>
      </c>
      <c r="G28">
        <v>1976</v>
      </c>
      <c r="H28" s="55">
        <v>27</v>
      </c>
      <c r="J28">
        <v>1976</v>
      </c>
      <c r="K28">
        <v>28</v>
      </c>
      <c r="L28" s="53">
        <v>9.176</v>
      </c>
      <c r="O28" s="57">
        <v>14860</v>
      </c>
    </row>
    <row r="29" spans="1:17" ht="18">
      <c r="A29" s="55">
        <v>28</v>
      </c>
      <c r="C29">
        <v>1977</v>
      </c>
      <c r="E29" s="55">
        <v>28</v>
      </c>
      <c r="G29">
        <v>1977</v>
      </c>
      <c r="H29" s="55">
        <v>28</v>
      </c>
      <c r="J29">
        <v>1977</v>
      </c>
      <c r="K29">
        <v>29</v>
      </c>
      <c r="L29" s="53">
        <v>9.173</v>
      </c>
      <c r="O29" s="57">
        <v>15280</v>
      </c>
      <c r="Q29">
        <f>IF(R23&gt;=0.1,1,0)</f>
        <v>1</v>
      </c>
    </row>
    <row r="30" spans="1:17" ht="18">
      <c r="A30" s="55">
        <v>29</v>
      </c>
      <c r="C30">
        <v>1978</v>
      </c>
      <c r="E30" s="55">
        <v>29</v>
      </c>
      <c r="G30">
        <v>1978</v>
      </c>
      <c r="H30" s="55">
        <v>29</v>
      </c>
      <c r="J30">
        <v>1978</v>
      </c>
      <c r="K30">
        <v>30</v>
      </c>
      <c r="L30" s="53">
        <v>9.169</v>
      </c>
      <c r="O30" s="57">
        <v>15700</v>
      </c>
      <c r="Q30">
        <f>ROUND(R23+Q29,0)</f>
        <v>554295</v>
      </c>
    </row>
    <row r="31" spans="1:15" ht="18">
      <c r="A31" s="55">
        <v>30</v>
      </c>
      <c r="C31">
        <v>1979</v>
      </c>
      <c r="E31" s="55">
        <v>30</v>
      </c>
      <c r="G31">
        <v>1979</v>
      </c>
      <c r="H31" s="55">
        <v>30</v>
      </c>
      <c r="J31">
        <v>1979</v>
      </c>
      <c r="K31">
        <v>31</v>
      </c>
      <c r="L31" s="53">
        <v>9.164</v>
      </c>
      <c r="O31" s="57">
        <v>16150</v>
      </c>
    </row>
    <row r="32" spans="1:18" ht="18">
      <c r="A32" s="55">
        <v>31</v>
      </c>
      <c r="C32">
        <v>1980</v>
      </c>
      <c r="E32" s="55">
        <v>31</v>
      </c>
      <c r="G32">
        <v>1980</v>
      </c>
      <c r="H32" s="55">
        <v>31</v>
      </c>
      <c r="J32">
        <v>1980</v>
      </c>
      <c r="K32">
        <v>32</v>
      </c>
      <c r="L32" s="53">
        <v>9.159</v>
      </c>
      <c r="O32" s="57">
        <v>16600</v>
      </c>
      <c r="P32">
        <f>10055*40%</f>
        <v>4022</v>
      </c>
      <c r="Q32">
        <v>12</v>
      </c>
      <c r="R32">
        <v>8.371</v>
      </c>
    </row>
    <row r="33" spans="3:16" ht="15.75">
      <c r="C33">
        <v>1981</v>
      </c>
      <c r="G33">
        <v>1981</v>
      </c>
      <c r="J33">
        <v>1981</v>
      </c>
      <c r="K33">
        <v>33</v>
      </c>
      <c r="L33" s="53">
        <v>9.152</v>
      </c>
      <c r="O33" s="57">
        <v>17050</v>
      </c>
      <c r="P33">
        <f>P32*Q32*R32</f>
        <v>404017.944</v>
      </c>
    </row>
    <row r="34" spans="3:15" ht="15.75">
      <c r="C34">
        <v>1982</v>
      </c>
      <c r="G34">
        <v>1982</v>
      </c>
      <c r="J34">
        <v>1982</v>
      </c>
      <c r="K34">
        <v>34</v>
      </c>
      <c r="L34" s="53">
        <v>9.145</v>
      </c>
      <c r="O34" s="57">
        <v>17540</v>
      </c>
    </row>
    <row r="35" spans="3:15" ht="15.75">
      <c r="C35">
        <v>1983</v>
      </c>
      <c r="G35">
        <v>1983</v>
      </c>
      <c r="J35">
        <v>1983</v>
      </c>
      <c r="K35">
        <v>35</v>
      </c>
      <c r="L35" s="53">
        <v>9.136</v>
      </c>
      <c r="O35" s="57">
        <v>18030</v>
      </c>
    </row>
    <row r="36" spans="3:15" ht="15.75">
      <c r="C36">
        <v>1984</v>
      </c>
      <c r="G36">
        <v>1984</v>
      </c>
      <c r="J36">
        <v>1984</v>
      </c>
      <c r="K36">
        <v>36</v>
      </c>
      <c r="L36" s="53">
        <v>9.126</v>
      </c>
      <c r="O36" s="57">
        <v>18520</v>
      </c>
    </row>
    <row r="37" spans="3:15" ht="15.75">
      <c r="C37">
        <v>1985</v>
      </c>
      <c r="G37">
        <v>1985</v>
      </c>
      <c r="J37">
        <v>1985</v>
      </c>
      <c r="K37">
        <v>37</v>
      </c>
      <c r="L37" s="53">
        <v>9.116</v>
      </c>
      <c r="O37" s="57">
        <v>19050</v>
      </c>
    </row>
    <row r="38" spans="3:15" ht="15.75">
      <c r="C38">
        <v>1986</v>
      </c>
      <c r="G38">
        <v>1986</v>
      </c>
      <c r="J38">
        <v>1986</v>
      </c>
      <c r="K38">
        <v>38</v>
      </c>
      <c r="L38" s="53">
        <v>9.103</v>
      </c>
      <c r="O38" s="57">
        <v>19580</v>
      </c>
    </row>
    <row r="39" spans="3:15" ht="15.75">
      <c r="C39">
        <v>1987</v>
      </c>
      <c r="G39">
        <v>1987</v>
      </c>
      <c r="J39">
        <v>1987</v>
      </c>
      <c r="K39">
        <v>39</v>
      </c>
      <c r="L39" s="53">
        <v>9.09</v>
      </c>
      <c r="O39" s="58">
        <v>20110</v>
      </c>
    </row>
    <row r="40" spans="3:19" ht="17.25">
      <c r="C40">
        <v>1988</v>
      </c>
      <c r="G40">
        <v>1988</v>
      </c>
      <c r="J40">
        <v>1988</v>
      </c>
      <c r="K40">
        <v>40</v>
      </c>
      <c r="L40" s="53">
        <v>9.075</v>
      </c>
      <c r="O40" s="59">
        <v>20680</v>
      </c>
      <c r="Q40" t="str">
        <f>Q4</f>
        <v>Rs 28450/-</v>
      </c>
      <c r="S40" s="66" t="s">
        <v>550</v>
      </c>
    </row>
    <row r="41" spans="3:18" ht="17.25">
      <c r="C41">
        <v>1989</v>
      </c>
      <c r="G41">
        <v>1989</v>
      </c>
      <c r="J41">
        <v>1989</v>
      </c>
      <c r="K41">
        <v>41</v>
      </c>
      <c r="L41" s="53">
        <v>9.059</v>
      </c>
      <c r="O41" s="59">
        <v>21250</v>
      </c>
      <c r="Q41" s="544" t="str">
        <f>DOB!B73</f>
        <v>14860-39540</v>
      </c>
      <c r="R41" s="544"/>
    </row>
    <row r="42" spans="3:19" ht="17.25">
      <c r="C42">
        <v>1990</v>
      </c>
      <c r="G42">
        <v>1990</v>
      </c>
      <c r="J42">
        <v>1990</v>
      </c>
      <c r="K42">
        <v>42</v>
      </c>
      <c r="L42" s="53">
        <v>9.4</v>
      </c>
      <c r="O42" s="59">
        <v>21820</v>
      </c>
      <c r="Q42" s="544" t="str">
        <f>CONCATENATE(Q41," / ",Q40)</f>
        <v>14860-39540 / Rs 28450/-</v>
      </c>
      <c r="R42" s="544"/>
      <c r="S42" s="544"/>
    </row>
    <row r="43" spans="3:15" ht="17.25">
      <c r="C43">
        <v>1991</v>
      </c>
      <c r="G43">
        <v>1991</v>
      </c>
      <c r="J43">
        <v>1991</v>
      </c>
      <c r="K43">
        <v>43</v>
      </c>
      <c r="L43" s="53">
        <v>9.019</v>
      </c>
      <c r="O43" s="59">
        <v>22430</v>
      </c>
    </row>
    <row r="44" spans="3:15" ht="17.25">
      <c r="C44">
        <v>1992</v>
      </c>
      <c r="G44">
        <v>1992</v>
      </c>
      <c r="J44">
        <v>1992</v>
      </c>
      <c r="K44">
        <v>44</v>
      </c>
      <c r="L44" s="53">
        <v>8.996</v>
      </c>
      <c r="O44" s="59">
        <v>23040</v>
      </c>
    </row>
    <row r="45" spans="3:15" ht="17.25">
      <c r="C45">
        <v>1993</v>
      </c>
      <c r="G45">
        <v>1993</v>
      </c>
      <c r="J45">
        <v>1993</v>
      </c>
      <c r="K45">
        <v>45</v>
      </c>
      <c r="L45" s="53">
        <v>8.971</v>
      </c>
      <c r="O45" s="59">
        <v>23650</v>
      </c>
    </row>
    <row r="46" spans="3:15" ht="17.25">
      <c r="C46">
        <v>1994</v>
      </c>
      <c r="G46">
        <v>1994</v>
      </c>
      <c r="J46">
        <v>1994</v>
      </c>
      <c r="K46">
        <v>46</v>
      </c>
      <c r="L46" s="53">
        <v>8.943</v>
      </c>
      <c r="O46" s="59">
        <v>24300</v>
      </c>
    </row>
    <row r="47" spans="3:15" ht="17.25">
      <c r="C47">
        <v>1995</v>
      </c>
      <c r="G47">
        <v>1995</v>
      </c>
      <c r="J47">
        <v>1995</v>
      </c>
      <c r="K47">
        <v>47</v>
      </c>
      <c r="L47" s="53">
        <v>8.913</v>
      </c>
      <c r="O47" s="59">
        <v>24950</v>
      </c>
    </row>
    <row r="48" spans="3:15" ht="17.25">
      <c r="C48">
        <v>1996</v>
      </c>
      <c r="G48">
        <v>1996</v>
      </c>
      <c r="J48">
        <v>1996</v>
      </c>
      <c r="K48">
        <v>48</v>
      </c>
      <c r="L48" s="53">
        <v>8.881</v>
      </c>
      <c r="O48" s="204">
        <v>25600</v>
      </c>
    </row>
    <row r="49" spans="3:15" ht="17.25">
      <c r="C49">
        <v>1997</v>
      </c>
      <c r="G49">
        <v>1997</v>
      </c>
      <c r="J49">
        <v>1997</v>
      </c>
      <c r="K49">
        <v>49</v>
      </c>
      <c r="L49" s="53">
        <v>8.846</v>
      </c>
      <c r="O49" s="59">
        <v>26300</v>
      </c>
    </row>
    <row r="50" spans="3:15" ht="17.25">
      <c r="C50">
        <v>1998</v>
      </c>
      <c r="G50">
        <v>1998</v>
      </c>
      <c r="J50">
        <v>1998</v>
      </c>
      <c r="K50">
        <v>50</v>
      </c>
      <c r="L50" s="53">
        <v>8.808</v>
      </c>
      <c r="O50" s="59">
        <v>27000</v>
      </c>
    </row>
    <row r="51" spans="3:15" ht="17.25">
      <c r="C51">
        <v>1999</v>
      </c>
      <c r="G51">
        <v>1999</v>
      </c>
      <c r="J51">
        <v>1999</v>
      </c>
      <c r="K51">
        <v>51</v>
      </c>
      <c r="L51" s="53">
        <v>8.768</v>
      </c>
      <c r="O51" s="59">
        <v>27700</v>
      </c>
    </row>
    <row r="52" spans="3:15" ht="17.25">
      <c r="C52">
        <v>2000</v>
      </c>
      <c r="G52">
        <v>2000</v>
      </c>
      <c r="J52">
        <v>2000</v>
      </c>
      <c r="K52">
        <v>52</v>
      </c>
      <c r="L52" s="53">
        <v>8.724</v>
      </c>
      <c r="O52" s="59">
        <v>28450</v>
      </c>
    </row>
    <row r="53" spans="3:15" ht="17.25">
      <c r="C53">
        <v>2001</v>
      </c>
      <c r="J53">
        <v>2001</v>
      </c>
      <c r="K53">
        <v>53</v>
      </c>
      <c r="L53" s="53">
        <v>8.678</v>
      </c>
      <c r="O53" s="59">
        <v>29200</v>
      </c>
    </row>
    <row r="54" spans="3:15" ht="17.25">
      <c r="C54">
        <v>2002</v>
      </c>
      <c r="J54">
        <v>2002</v>
      </c>
      <c r="K54">
        <v>54</v>
      </c>
      <c r="L54" s="53">
        <v>8.627</v>
      </c>
      <c r="O54" s="59">
        <v>29950</v>
      </c>
    </row>
    <row r="55" spans="3:15" ht="17.25">
      <c r="C55">
        <v>2003</v>
      </c>
      <c r="J55">
        <v>2003</v>
      </c>
      <c r="K55">
        <v>55</v>
      </c>
      <c r="L55" s="53">
        <v>83572</v>
      </c>
      <c r="O55" s="59">
        <v>30750</v>
      </c>
    </row>
    <row r="56" spans="3:15" ht="17.25">
      <c r="C56">
        <v>2004</v>
      </c>
      <c r="J56">
        <v>2004</v>
      </c>
      <c r="K56">
        <v>56</v>
      </c>
      <c r="L56" s="53">
        <v>8.512</v>
      </c>
      <c r="O56" s="204">
        <v>31550</v>
      </c>
    </row>
    <row r="57" spans="3:15" ht="17.25">
      <c r="C57">
        <v>2005</v>
      </c>
      <c r="J57">
        <v>2005</v>
      </c>
      <c r="K57">
        <v>57</v>
      </c>
      <c r="L57" s="53">
        <v>8.446</v>
      </c>
      <c r="O57" s="59">
        <v>32350</v>
      </c>
    </row>
    <row r="58" spans="3:15" ht="17.25">
      <c r="C58">
        <v>2006</v>
      </c>
      <c r="J58">
        <v>2006</v>
      </c>
      <c r="K58">
        <v>58</v>
      </c>
      <c r="L58" s="53">
        <v>8.371</v>
      </c>
      <c r="O58" s="59">
        <v>33200</v>
      </c>
    </row>
    <row r="59" spans="3:15" ht="17.25">
      <c r="C59">
        <v>2007</v>
      </c>
      <c r="J59">
        <v>2007</v>
      </c>
      <c r="K59">
        <v>59</v>
      </c>
      <c r="L59" s="53">
        <v>8.287</v>
      </c>
      <c r="O59" s="59">
        <v>34050</v>
      </c>
    </row>
    <row r="60" spans="3:15" ht="17.25">
      <c r="C60">
        <v>2008</v>
      </c>
      <c r="J60">
        <v>2008</v>
      </c>
      <c r="K60">
        <v>60</v>
      </c>
      <c r="L60" s="53">
        <v>8.194</v>
      </c>
      <c r="O60" s="59">
        <v>34900</v>
      </c>
    </row>
    <row r="61" spans="3:15" ht="17.25">
      <c r="C61">
        <v>2009</v>
      </c>
      <c r="J61">
        <v>2009</v>
      </c>
      <c r="K61">
        <v>61</v>
      </c>
      <c r="L61" s="53">
        <v>8.093</v>
      </c>
      <c r="O61" s="59">
        <v>35800</v>
      </c>
    </row>
    <row r="62" spans="3:15" ht="17.25">
      <c r="C62">
        <v>2010</v>
      </c>
      <c r="J62">
        <v>2010</v>
      </c>
      <c r="K62">
        <v>62</v>
      </c>
      <c r="L62" s="53">
        <v>7.982</v>
      </c>
      <c r="O62" s="204">
        <v>36700</v>
      </c>
    </row>
    <row r="63" spans="3:15" ht="17.25">
      <c r="C63">
        <v>2011</v>
      </c>
      <c r="J63">
        <v>2011</v>
      </c>
      <c r="K63">
        <v>63</v>
      </c>
      <c r="L63" s="53">
        <v>7.862</v>
      </c>
      <c r="O63" s="59">
        <v>37600</v>
      </c>
    </row>
    <row r="64" spans="3:15" ht="17.25">
      <c r="C64">
        <v>2012</v>
      </c>
      <c r="J64">
        <v>2012</v>
      </c>
      <c r="K64">
        <v>64</v>
      </c>
      <c r="L64" s="53">
        <v>7.731</v>
      </c>
      <c r="O64" s="59">
        <v>38570</v>
      </c>
    </row>
    <row r="65" spans="3:15" ht="17.25">
      <c r="C65">
        <v>2013</v>
      </c>
      <c r="J65">
        <v>2013</v>
      </c>
      <c r="K65">
        <v>65</v>
      </c>
      <c r="L65" s="53">
        <v>7.591</v>
      </c>
      <c r="O65" s="59">
        <v>39540</v>
      </c>
    </row>
    <row r="66" spans="3:15" ht="17.25">
      <c r="C66">
        <v>2014</v>
      </c>
      <c r="J66">
        <v>2014</v>
      </c>
      <c r="K66">
        <v>66</v>
      </c>
      <c r="L66" s="53">
        <v>7.431</v>
      </c>
      <c r="O66" s="59">
        <v>40510</v>
      </c>
    </row>
    <row r="67" spans="3:15" ht="17.25">
      <c r="C67">
        <v>2015</v>
      </c>
      <c r="J67">
        <v>2015</v>
      </c>
      <c r="K67">
        <v>67</v>
      </c>
      <c r="L67" s="53">
        <v>7.262</v>
      </c>
      <c r="O67" s="59">
        <v>41550</v>
      </c>
    </row>
    <row r="68" spans="3:15" ht="17.25">
      <c r="C68">
        <v>2016</v>
      </c>
      <c r="J68">
        <v>2016</v>
      </c>
      <c r="K68">
        <v>68</v>
      </c>
      <c r="L68" s="53">
        <v>7.083</v>
      </c>
      <c r="O68" s="204">
        <v>42550</v>
      </c>
    </row>
    <row r="69" spans="3:15" ht="17.25">
      <c r="C69">
        <v>2017</v>
      </c>
      <c r="J69">
        <v>2017</v>
      </c>
      <c r="K69">
        <v>69</v>
      </c>
      <c r="L69" s="53">
        <v>6.897</v>
      </c>
      <c r="O69" s="59">
        <v>43630</v>
      </c>
    </row>
    <row r="70" spans="3:15" ht="17.25">
      <c r="C70">
        <v>2018</v>
      </c>
      <c r="J70">
        <v>2018</v>
      </c>
      <c r="K70">
        <v>70</v>
      </c>
      <c r="L70" s="53">
        <v>6.703</v>
      </c>
      <c r="O70" s="59">
        <v>44740</v>
      </c>
    </row>
    <row r="71" spans="3:15" ht="17.25">
      <c r="C71">
        <v>2019</v>
      </c>
      <c r="J71">
        <v>2019</v>
      </c>
      <c r="K71">
        <v>71</v>
      </c>
      <c r="L71" s="53">
        <v>6.502</v>
      </c>
      <c r="O71" s="59">
        <v>45850</v>
      </c>
    </row>
    <row r="72" spans="3:15" ht="17.25">
      <c r="C72">
        <v>2020</v>
      </c>
      <c r="J72">
        <v>2020</v>
      </c>
      <c r="K72">
        <v>72</v>
      </c>
      <c r="L72" s="53">
        <v>9.296</v>
      </c>
      <c r="O72" s="59">
        <v>46960</v>
      </c>
    </row>
    <row r="73" spans="11:15" ht="17.25">
      <c r="K73">
        <v>73</v>
      </c>
      <c r="L73" s="53">
        <v>6.085</v>
      </c>
      <c r="O73" s="59">
        <v>48160</v>
      </c>
    </row>
    <row r="74" spans="11:15" ht="17.25">
      <c r="K74">
        <v>74</v>
      </c>
      <c r="L74" s="53">
        <v>5.872</v>
      </c>
      <c r="O74" s="59">
        <v>49360</v>
      </c>
    </row>
    <row r="75" spans="11:15" ht="17.25">
      <c r="K75">
        <v>75</v>
      </c>
      <c r="L75" s="53">
        <v>5.657</v>
      </c>
      <c r="O75" s="59">
        <v>50560</v>
      </c>
    </row>
    <row r="76" spans="3:15" ht="17.25">
      <c r="C76" s="386" t="s">
        <v>403</v>
      </c>
      <c r="D76" s="387"/>
      <c r="E76" s="387"/>
      <c r="F76" s="387"/>
      <c r="G76" s="387"/>
      <c r="H76" s="544" t="s">
        <v>473</v>
      </c>
      <c r="I76" s="544"/>
      <c r="J76" s="544"/>
      <c r="K76">
        <v>76</v>
      </c>
      <c r="L76" s="53">
        <v>5.443</v>
      </c>
      <c r="O76" s="59">
        <v>51760</v>
      </c>
    </row>
    <row r="77" spans="11:15" ht="17.25">
      <c r="K77">
        <v>77</v>
      </c>
      <c r="L77" s="53">
        <v>5.229</v>
      </c>
      <c r="O77" s="59">
        <v>53060</v>
      </c>
    </row>
    <row r="78" spans="4:15" ht="17.25">
      <c r="D78" s="68"/>
      <c r="K78">
        <v>78</v>
      </c>
      <c r="L78" s="53">
        <v>5.018</v>
      </c>
      <c r="O78" s="204">
        <v>54360</v>
      </c>
    </row>
    <row r="79" spans="11:15" ht="17.25">
      <c r="K79">
        <v>79</v>
      </c>
      <c r="L79" s="53">
        <v>4.812</v>
      </c>
      <c r="O79" s="60">
        <v>55660</v>
      </c>
    </row>
    <row r="80" spans="5:12" ht="12.75">
      <c r="E80" s="548" t="str">
        <f>CONCATENATE(C76,data!F3)</f>
        <v>                            Speicimen Signature of Sri.B.Narsimlu</v>
      </c>
      <c r="F80" s="548"/>
      <c r="G80" s="548"/>
      <c r="H80" s="548"/>
      <c r="I80" s="548"/>
      <c r="J80" s="548"/>
      <c r="K80">
        <v>80</v>
      </c>
      <c r="L80" s="53">
        <v>4.611</v>
      </c>
    </row>
    <row r="81" spans="6:10" ht="12.75">
      <c r="F81" s="544" t="str">
        <f>CONCATENATE("       ",H76," ",data!F4)</f>
        <v>       Son/Wife/Daughter of B.Bagaiah</v>
      </c>
      <c r="G81" s="544"/>
      <c r="H81" s="544"/>
      <c r="I81" s="544"/>
      <c r="J81" s="544"/>
    </row>
    <row r="82" spans="6:10" ht="15">
      <c r="F82" s="386" t="s">
        <v>151</v>
      </c>
      <c r="G82" s="387"/>
      <c r="H82" s="387"/>
      <c r="I82" s="387"/>
      <c r="J82" s="387"/>
    </row>
    <row r="83" spans="6:12" ht="12.75">
      <c r="F83" s="544" t="str">
        <f>CONCATENATE(F82,data!E27)</f>
        <v>                Specimen Signature of Sri/Smt/KumSmt.Durgamma</v>
      </c>
      <c r="G83" s="544"/>
      <c r="H83" s="544"/>
      <c r="I83" s="544"/>
      <c r="J83" s="544"/>
      <c r="K83" s="544"/>
      <c r="L83" s="544"/>
    </row>
    <row r="84" ht="12.75">
      <c r="C84" s="56" t="s">
        <v>233</v>
      </c>
    </row>
    <row r="85" spans="2:11" ht="12.75">
      <c r="B85" s="544" t="str">
        <f>CONCATENATE(data!F3,C84,data!D5)</f>
        <v>Sri.B.Narsimlu,SGT</v>
      </c>
      <c r="C85" s="544"/>
      <c r="D85" s="544"/>
      <c r="E85" s="544"/>
      <c r="F85" s="544" t="s">
        <v>474</v>
      </c>
      <c r="G85" s="544"/>
      <c r="H85" s="544"/>
      <c r="I85" s="544"/>
      <c r="J85" s="544"/>
      <c r="K85" s="544"/>
    </row>
    <row r="86" spans="3:12" ht="12.75">
      <c r="C86" s="546" t="str">
        <f>CONCATENATE(N3,C84,M3)</f>
        <v>27. Years,FALSE</v>
      </c>
      <c r="D86" s="546"/>
      <c r="E86" s="546"/>
      <c r="F86" s="544" t="str">
        <f>CONCATENATE("                ",F85," ",data!F3)</f>
        <v>                Wife/Husband/Son/Daughter/Guardian of Sri.B.Narsimlu</v>
      </c>
      <c r="G86" s="544"/>
      <c r="H86" s="544"/>
      <c r="I86" s="544"/>
      <c r="J86" s="544"/>
      <c r="K86" s="544"/>
      <c r="L86" s="544"/>
    </row>
    <row r="88" spans="6:9" ht="12.75">
      <c r="F88" s="544" t="s">
        <v>475</v>
      </c>
      <c r="G88" s="544"/>
      <c r="H88" s="544"/>
      <c r="I88" s="544"/>
    </row>
    <row r="89" spans="6:12" ht="12.75">
      <c r="F89" s="544" t="str">
        <f>CONCATENATE(F88," ",data!F3," ",data!D5)</f>
        <v>Service Pensioner : Sri/Smt/Kum Sri.B.Narsimlu SGT</v>
      </c>
      <c r="G89" s="544"/>
      <c r="H89" s="544"/>
      <c r="I89" s="544"/>
      <c r="J89" s="544"/>
      <c r="K89" s="544"/>
      <c r="L89" s="544"/>
    </row>
    <row r="91" ht="12.75">
      <c r="F91" t="s">
        <v>477</v>
      </c>
    </row>
    <row r="92" spans="6:11" ht="12.75">
      <c r="F92" s="544" t="str">
        <f>CONCATENATE("                    ",F91," ",data!E27)</f>
        <v>                    Sri/Smt/Kum Smt.Durgamma</v>
      </c>
      <c r="G92" s="544"/>
      <c r="H92" s="544"/>
      <c r="I92" s="544"/>
      <c r="J92" s="544"/>
      <c r="K92" s="544"/>
    </row>
    <row r="101" ht="12.75">
      <c r="G101" s="116">
        <f ca="1">TODAY()</f>
        <v>40755</v>
      </c>
    </row>
  </sheetData>
  <sheetProtection/>
  <mergeCells count="20">
    <mergeCell ref="T4:V4"/>
    <mergeCell ref="F86:L86"/>
    <mergeCell ref="B85:E85"/>
    <mergeCell ref="C86:E86"/>
    <mergeCell ref="R15:S15"/>
    <mergeCell ref="R17:S17"/>
    <mergeCell ref="R21:V21"/>
    <mergeCell ref="C76:G76"/>
    <mergeCell ref="E80:J80"/>
    <mergeCell ref="H76:J76"/>
    <mergeCell ref="P26:S26"/>
    <mergeCell ref="F88:I88"/>
    <mergeCell ref="Q41:R41"/>
    <mergeCell ref="Q42:S42"/>
    <mergeCell ref="F89:L89"/>
    <mergeCell ref="F92:K92"/>
    <mergeCell ref="F83:L83"/>
    <mergeCell ref="F85:K85"/>
    <mergeCell ref="F81:J81"/>
    <mergeCell ref="F82:J82"/>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4"/>
  <dimension ref="A2:L41"/>
  <sheetViews>
    <sheetView showGridLines="0" zoomScalePageLayoutView="0" workbookViewId="0" topLeftCell="A10">
      <selection activeCell="O33" sqref="O33"/>
    </sheetView>
  </sheetViews>
  <sheetFormatPr defaultColWidth="9.140625" defaultRowHeight="12.75"/>
  <cols>
    <col min="1" max="1" width="4.8515625" style="0" customWidth="1"/>
    <col min="3" max="3" width="5.57421875" style="0" customWidth="1"/>
    <col min="4" max="4" width="8.421875" style="0" customWidth="1"/>
    <col min="5" max="5" width="5.8515625" style="0" customWidth="1"/>
    <col min="6" max="6" width="8.28125" style="0" customWidth="1"/>
    <col min="7" max="7" width="7.7109375" style="0" customWidth="1"/>
    <col min="8" max="8" width="7.421875" style="0" customWidth="1"/>
    <col min="9" max="9" width="6.421875" style="0" customWidth="1"/>
    <col min="10" max="10" width="8.421875" style="0" customWidth="1"/>
    <col min="11" max="11" width="7.57421875" style="0" customWidth="1"/>
    <col min="12" max="12" width="11.28125" style="0" customWidth="1"/>
  </cols>
  <sheetData>
    <row r="1" ht="13.5" thickBot="1"/>
    <row r="2" spans="1:12" ht="12.75" customHeight="1">
      <c r="A2" s="556" t="s">
        <v>166</v>
      </c>
      <c r="B2" s="557"/>
      <c r="C2" s="557"/>
      <c r="D2" s="557"/>
      <c r="E2" s="557"/>
      <c r="F2" s="557"/>
      <c r="G2" s="557"/>
      <c r="H2" s="557"/>
      <c r="I2" s="557"/>
      <c r="J2" s="557"/>
      <c r="K2" s="557"/>
      <c r="L2" s="558"/>
    </row>
    <row r="3" spans="1:12" ht="12.75" customHeight="1">
      <c r="A3" s="559"/>
      <c r="B3" s="560"/>
      <c r="C3" s="560"/>
      <c r="D3" s="560"/>
      <c r="E3" s="560"/>
      <c r="F3" s="560"/>
      <c r="G3" s="560"/>
      <c r="H3" s="560"/>
      <c r="I3" s="560"/>
      <c r="J3" s="560"/>
      <c r="K3" s="560"/>
      <c r="L3" s="561"/>
    </row>
    <row r="4" spans="1:12" ht="58.5" customHeight="1">
      <c r="A4" s="559"/>
      <c r="B4" s="560"/>
      <c r="C4" s="560"/>
      <c r="D4" s="560"/>
      <c r="E4" s="560"/>
      <c r="F4" s="560"/>
      <c r="G4" s="560"/>
      <c r="H4" s="560"/>
      <c r="I4" s="560"/>
      <c r="J4" s="560"/>
      <c r="K4" s="560"/>
      <c r="L4" s="561"/>
    </row>
    <row r="5" spans="1:12" ht="12.75">
      <c r="A5" s="16"/>
      <c r="B5" s="4"/>
      <c r="C5" s="4"/>
      <c r="D5" s="4"/>
      <c r="E5" s="4"/>
      <c r="F5" s="4"/>
      <c r="G5" s="4"/>
      <c r="H5" s="4"/>
      <c r="I5" s="4"/>
      <c r="J5" s="4"/>
      <c r="K5" s="4"/>
      <c r="L5" s="17"/>
    </row>
    <row r="6" spans="1:12" ht="12.75">
      <c r="A6" s="562" t="s">
        <v>156</v>
      </c>
      <c r="B6" s="314"/>
      <c r="C6" s="314" t="s">
        <v>157</v>
      </c>
      <c r="D6" s="314"/>
      <c r="E6" s="314" t="s">
        <v>158</v>
      </c>
      <c r="F6" s="314"/>
      <c r="G6" s="314" t="s">
        <v>159</v>
      </c>
      <c r="H6" s="314"/>
      <c r="I6" s="314" t="s">
        <v>160</v>
      </c>
      <c r="J6" s="314"/>
      <c r="K6" s="314" t="s">
        <v>161</v>
      </c>
      <c r="L6" s="318"/>
    </row>
    <row r="7" spans="1:12" ht="55.5" customHeight="1">
      <c r="A7" s="552" t="s">
        <v>162</v>
      </c>
      <c r="B7" s="553"/>
      <c r="C7" s="314"/>
      <c r="D7" s="314"/>
      <c r="E7" s="314"/>
      <c r="F7" s="314"/>
      <c r="G7" s="314"/>
      <c r="H7" s="314"/>
      <c r="I7" s="314"/>
      <c r="J7" s="314"/>
      <c r="K7" s="314"/>
      <c r="L7" s="318"/>
    </row>
    <row r="8" spans="1:12" ht="55.5" customHeight="1">
      <c r="A8" s="552" t="s">
        <v>163</v>
      </c>
      <c r="B8" s="553"/>
      <c r="C8" s="314"/>
      <c r="D8" s="314"/>
      <c r="E8" s="314"/>
      <c r="F8" s="314"/>
      <c r="G8" s="314"/>
      <c r="H8" s="314"/>
      <c r="I8" s="314"/>
      <c r="J8" s="314"/>
      <c r="K8" s="314"/>
      <c r="L8" s="318"/>
    </row>
    <row r="9" spans="1:12" ht="55.5" customHeight="1">
      <c r="A9" s="552" t="s">
        <v>164</v>
      </c>
      <c r="B9" s="553"/>
      <c r="C9" s="314"/>
      <c r="D9" s="314"/>
      <c r="E9" s="314"/>
      <c r="F9" s="314"/>
      <c r="G9" s="314"/>
      <c r="H9" s="314"/>
      <c r="I9" s="314"/>
      <c r="J9" s="314"/>
      <c r="K9" s="314"/>
      <c r="L9" s="318"/>
    </row>
    <row r="10" spans="1:12" ht="55.5" customHeight="1">
      <c r="A10" s="554" t="s">
        <v>165</v>
      </c>
      <c r="B10" s="555"/>
      <c r="C10" s="314"/>
      <c r="D10" s="314"/>
      <c r="E10" s="314"/>
      <c r="F10" s="314"/>
      <c r="G10" s="314"/>
      <c r="H10" s="314"/>
      <c r="I10" s="314"/>
      <c r="J10" s="314"/>
      <c r="K10" s="314"/>
      <c r="L10" s="318"/>
    </row>
    <row r="11" spans="1:12" ht="12.75">
      <c r="A11" s="16"/>
      <c r="B11" s="4"/>
      <c r="C11" s="4"/>
      <c r="D11" s="4"/>
      <c r="E11" s="4"/>
      <c r="F11" s="4"/>
      <c r="G11" s="4"/>
      <c r="H11" s="4"/>
      <c r="I11" s="4"/>
      <c r="J11" s="4"/>
      <c r="K11" s="4"/>
      <c r="L11" s="17"/>
    </row>
    <row r="12" spans="1:12" ht="12.75">
      <c r="A12" s="16"/>
      <c r="B12" s="4"/>
      <c r="C12" s="4"/>
      <c r="D12" s="4"/>
      <c r="E12" s="4"/>
      <c r="F12" s="4"/>
      <c r="G12" s="4"/>
      <c r="H12" s="4"/>
      <c r="I12" s="4"/>
      <c r="J12" s="4"/>
      <c r="K12" s="4"/>
      <c r="L12" s="17"/>
    </row>
    <row r="13" spans="1:12" ht="12.75">
      <c r="A13" s="16"/>
      <c r="B13" s="4"/>
      <c r="C13" s="4"/>
      <c r="D13" s="4"/>
      <c r="E13" s="4"/>
      <c r="F13" s="4"/>
      <c r="G13" s="4"/>
      <c r="H13" s="4"/>
      <c r="I13" s="4"/>
      <c r="J13" s="4"/>
      <c r="K13" s="4"/>
      <c r="L13" s="17"/>
    </row>
    <row r="14" spans="1:12" ht="12.75">
      <c r="A14" s="16"/>
      <c r="B14" s="4"/>
      <c r="C14" s="4"/>
      <c r="D14" s="4"/>
      <c r="E14" s="4"/>
      <c r="F14" s="4"/>
      <c r="G14" s="4"/>
      <c r="H14" s="4"/>
      <c r="I14" s="4"/>
      <c r="J14" s="4"/>
      <c r="K14" s="4"/>
      <c r="L14" s="17"/>
    </row>
    <row r="15" spans="1:12" ht="12.75">
      <c r="A15" s="549" t="s">
        <v>167</v>
      </c>
      <c r="B15" s="550"/>
      <c r="C15" s="550"/>
      <c r="D15" s="4"/>
      <c r="E15" s="4"/>
      <c r="F15" s="4"/>
      <c r="G15" s="4"/>
      <c r="H15" s="342" t="s">
        <v>168</v>
      </c>
      <c r="I15" s="342"/>
      <c r="J15" s="342"/>
      <c r="K15" s="4"/>
      <c r="L15" s="17"/>
    </row>
    <row r="16" spans="1:12" ht="12.75">
      <c r="A16" s="46"/>
      <c r="B16" s="47"/>
      <c r="C16" s="47"/>
      <c r="D16" s="4"/>
      <c r="E16" s="4"/>
      <c r="F16" s="4"/>
      <c r="G16" s="4"/>
      <c r="H16" s="342" t="s">
        <v>169</v>
      </c>
      <c r="I16" s="342"/>
      <c r="J16" s="342"/>
      <c r="K16" s="4"/>
      <c r="L16" s="17"/>
    </row>
    <row r="17" spans="1:12" ht="12.75">
      <c r="A17" s="549" t="s">
        <v>4</v>
      </c>
      <c r="B17" s="550"/>
      <c r="C17" s="550"/>
      <c r="D17" s="4"/>
      <c r="E17" s="4"/>
      <c r="F17" s="4"/>
      <c r="G17" s="4"/>
      <c r="H17" s="4"/>
      <c r="I17" s="4"/>
      <c r="J17" s="4"/>
      <c r="K17" s="4"/>
      <c r="L17" s="17"/>
    </row>
    <row r="18" spans="1:12" ht="12.75">
      <c r="A18" s="16"/>
      <c r="B18" s="4"/>
      <c r="C18" s="4"/>
      <c r="D18" s="4"/>
      <c r="E18" s="4"/>
      <c r="F18" s="4"/>
      <c r="G18" s="4"/>
      <c r="H18" s="4"/>
      <c r="I18" s="4"/>
      <c r="J18" s="4"/>
      <c r="K18" s="4"/>
      <c r="L18" s="17"/>
    </row>
    <row r="19" spans="1:12" ht="12.75">
      <c r="A19" s="16"/>
      <c r="B19" s="4"/>
      <c r="C19" s="4"/>
      <c r="D19" s="4"/>
      <c r="E19" s="4"/>
      <c r="F19" s="4"/>
      <c r="G19" s="4"/>
      <c r="H19" s="4"/>
      <c r="I19" s="4"/>
      <c r="J19" s="4"/>
      <c r="K19" s="4"/>
      <c r="L19" s="17"/>
    </row>
    <row r="20" spans="1:12" ht="12.75">
      <c r="A20" s="16"/>
      <c r="B20" s="4"/>
      <c r="C20" s="4"/>
      <c r="D20" s="4"/>
      <c r="E20" s="4"/>
      <c r="F20" s="4"/>
      <c r="G20" s="4"/>
      <c r="H20" s="550" t="s">
        <v>14</v>
      </c>
      <c r="I20" s="550"/>
      <c r="J20" s="550"/>
      <c r="K20" s="4"/>
      <c r="L20" s="17"/>
    </row>
    <row r="21" spans="1:12" ht="12.75">
      <c r="A21" s="16"/>
      <c r="B21" s="4"/>
      <c r="C21" s="4"/>
      <c r="D21" s="4"/>
      <c r="E21" s="4"/>
      <c r="F21" s="4"/>
      <c r="G21" s="4"/>
      <c r="H21" s="550" t="s">
        <v>170</v>
      </c>
      <c r="I21" s="550"/>
      <c r="J21" s="550"/>
      <c r="K21" s="4"/>
      <c r="L21" s="17"/>
    </row>
    <row r="22" spans="1:12" ht="12.75">
      <c r="A22" s="16"/>
      <c r="B22" s="4"/>
      <c r="C22" s="4"/>
      <c r="D22" s="4"/>
      <c r="E22" s="4"/>
      <c r="F22" s="4"/>
      <c r="G22" s="4"/>
      <c r="H22" s="4"/>
      <c r="I22" s="4"/>
      <c r="J22" s="4"/>
      <c r="K22" s="4"/>
      <c r="L22" s="17"/>
    </row>
    <row r="23" spans="1:12" ht="12.75">
      <c r="A23" s="16"/>
      <c r="B23" s="4"/>
      <c r="C23" s="4"/>
      <c r="D23" s="4"/>
      <c r="E23" s="4"/>
      <c r="F23" s="4"/>
      <c r="G23" s="4"/>
      <c r="H23" s="4"/>
      <c r="I23" s="4"/>
      <c r="J23" s="4"/>
      <c r="K23" s="4"/>
      <c r="L23" s="17"/>
    </row>
    <row r="24" spans="1:12" ht="12.75">
      <c r="A24" s="16"/>
      <c r="B24" s="4"/>
      <c r="C24" s="4"/>
      <c r="D24" s="4"/>
      <c r="E24" s="4"/>
      <c r="F24" s="4"/>
      <c r="G24" s="4"/>
      <c r="H24" s="4"/>
      <c r="I24" s="4"/>
      <c r="J24" s="4"/>
      <c r="K24" s="4"/>
      <c r="L24" s="17"/>
    </row>
    <row r="25" spans="1:12" ht="12.75">
      <c r="A25" s="549" t="s">
        <v>171</v>
      </c>
      <c r="B25" s="550"/>
      <c r="C25" s="550"/>
      <c r="D25" s="4"/>
      <c r="E25" s="4"/>
      <c r="F25" s="4"/>
      <c r="G25" s="4"/>
      <c r="H25" s="4"/>
      <c r="I25" s="4"/>
      <c r="J25" s="4"/>
      <c r="K25" s="4"/>
      <c r="L25" s="17"/>
    </row>
    <row r="26" spans="1:12" ht="12.75">
      <c r="A26" s="16"/>
      <c r="B26" s="4"/>
      <c r="C26" s="4"/>
      <c r="D26" s="4"/>
      <c r="E26" s="4"/>
      <c r="F26" s="4"/>
      <c r="G26" s="4"/>
      <c r="H26" s="4"/>
      <c r="I26" s="4"/>
      <c r="J26" s="4"/>
      <c r="K26" s="4"/>
      <c r="L26" s="17"/>
    </row>
    <row r="27" spans="1:12" ht="12.75">
      <c r="A27" s="16"/>
      <c r="B27" s="4"/>
      <c r="C27" s="4"/>
      <c r="D27" s="4"/>
      <c r="E27" s="4"/>
      <c r="F27" s="4"/>
      <c r="G27" s="4"/>
      <c r="H27" s="4"/>
      <c r="I27" s="4"/>
      <c r="J27" s="4"/>
      <c r="K27" s="4"/>
      <c r="L27" s="17"/>
    </row>
    <row r="28" spans="1:12" ht="12.75">
      <c r="A28" s="16"/>
      <c r="B28" s="4"/>
      <c r="C28" s="4"/>
      <c r="D28" s="4"/>
      <c r="E28" s="4"/>
      <c r="F28" s="4"/>
      <c r="G28" s="4"/>
      <c r="H28" s="4"/>
      <c r="I28" s="4"/>
      <c r="J28" s="4"/>
      <c r="K28" s="4"/>
      <c r="L28" s="17"/>
    </row>
    <row r="29" spans="1:12" ht="12.75">
      <c r="A29" s="16"/>
      <c r="B29" s="4"/>
      <c r="C29" s="4"/>
      <c r="D29" s="4"/>
      <c r="E29" s="4"/>
      <c r="F29" s="4"/>
      <c r="G29" s="4"/>
      <c r="H29" s="4"/>
      <c r="I29" s="4"/>
      <c r="J29" s="4"/>
      <c r="K29" s="4"/>
      <c r="L29" s="17"/>
    </row>
    <row r="30" spans="1:12" ht="14.25">
      <c r="A30" s="301" t="s">
        <v>172</v>
      </c>
      <c r="B30" s="302"/>
      <c r="C30" s="302"/>
      <c r="D30" s="302"/>
      <c r="E30" s="302"/>
      <c r="F30" s="302"/>
      <c r="G30" s="302"/>
      <c r="H30" s="302"/>
      <c r="I30" s="302"/>
      <c r="J30" s="302"/>
      <c r="K30" s="302"/>
      <c r="L30" s="303"/>
    </row>
    <row r="31" spans="1:12" ht="12.75">
      <c r="A31" s="16"/>
      <c r="B31" s="4"/>
      <c r="C31" s="4"/>
      <c r="D31" s="4"/>
      <c r="E31" s="4"/>
      <c r="F31" s="4"/>
      <c r="G31" s="4"/>
      <c r="H31" s="4"/>
      <c r="I31" s="4"/>
      <c r="J31" s="4"/>
      <c r="K31" s="4"/>
      <c r="L31" s="17"/>
    </row>
    <row r="32" spans="1:12" ht="12.75">
      <c r="A32" s="16"/>
      <c r="B32" s="4"/>
      <c r="C32" s="4"/>
      <c r="D32" s="4"/>
      <c r="E32" s="4"/>
      <c r="F32" s="4"/>
      <c r="G32" s="4"/>
      <c r="H32" s="4"/>
      <c r="I32" s="4"/>
      <c r="J32" s="4"/>
      <c r="K32" s="4"/>
      <c r="L32" s="17"/>
    </row>
    <row r="33" spans="1:12" ht="15.75">
      <c r="A33" s="417" t="s">
        <v>173</v>
      </c>
      <c r="B33" s="418"/>
      <c r="C33" s="305" t="s">
        <v>174</v>
      </c>
      <c r="D33" s="305"/>
      <c r="E33" s="305"/>
      <c r="F33" s="305"/>
      <c r="G33" s="305"/>
      <c r="H33" s="305"/>
      <c r="I33" s="305"/>
      <c r="J33" s="305"/>
      <c r="K33" s="305"/>
      <c r="L33" s="306"/>
    </row>
    <row r="34" spans="1:12" ht="30.75" customHeight="1">
      <c r="A34" s="16"/>
      <c r="B34" s="4"/>
      <c r="C34" s="305"/>
      <c r="D34" s="305"/>
      <c r="E34" s="305"/>
      <c r="F34" s="305"/>
      <c r="G34" s="305"/>
      <c r="H34" s="305"/>
      <c r="I34" s="305"/>
      <c r="J34" s="305"/>
      <c r="K34" s="305"/>
      <c r="L34" s="306"/>
    </row>
    <row r="35" spans="1:12" ht="12.75">
      <c r="A35" s="16"/>
      <c r="B35" s="4"/>
      <c r="C35" s="4"/>
      <c r="D35" s="4"/>
      <c r="E35" s="4"/>
      <c r="F35" s="4"/>
      <c r="G35" s="4"/>
      <c r="H35" s="4"/>
      <c r="I35" s="4"/>
      <c r="J35" s="4"/>
      <c r="K35" s="4"/>
      <c r="L35" s="17"/>
    </row>
    <row r="36" spans="1:12" ht="12.75">
      <c r="A36" s="16"/>
      <c r="B36" s="4"/>
      <c r="C36" s="4"/>
      <c r="D36" s="4"/>
      <c r="E36" s="4"/>
      <c r="F36" s="4"/>
      <c r="G36" s="4"/>
      <c r="H36" s="4"/>
      <c r="I36" s="4"/>
      <c r="J36" s="4"/>
      <c r="K36" s="4"/>
      <c r="L36" s="17"/>
    </row>
    <row r="37" spans="1:12" ht="12.75">
      <c r="A37" s="16"/>
      <c r="B37" s="4"/>
      <c r="C37" s="4"/>
      <c r="D37" s="4"/>
      <c r="E37" s="4"/>
      <c r="F37" s="4"/>
      <c r="G37" s="4"/>
      <c r="H37" s="4"/>
      <c r="I37" s="4"/>
      <c r="J37" s="4"/>
      <c r="K37" s="4"/>
      <c r="L37" s="17"/>
    </row>
    <row r="38" spans="1:12" ht="12.75">
      <c r="A38" s="16"/>
      <c r="B38" s="4"/>
      <c r="C38" s="4"/>
      <c r="D38" s="4"/>
      <c r="E38" s="4"/>
      <c r="F38" s="4"/>
      <c r="G38" s="4"/>
      <c r="H38" s="4"/>
      <c r="I38" s="4"/>
      <c r="J38" s="4"/>
      <c r="K38" s="4"/>
      <c r="L38" s="17"/>
    </row>
    <row r="39" spans="1:12" ht="12.75">
      <c r="A39" s="16"/>
      <c r="B39" s="4"/>
      <c r="C39" s="4"/>
      <c r="D39" s="4"/>
      <c r="E39" s="4"/>
      <c r="F39" s="4"/>
      <c r="G39" s="4"/>
      <c r="H39" s="4"/>
      <c r="I39" s="4"/>
      <c r="J39" s="4"/>
      <c r="K39" s="4"/>
      <c r="L39" s="17"/>
    </row>
    <row r="40" spans="1:12" ht="13.5" thickBot="1">
      <c r="A40" s="21"/>
      <c r="B40" s="22"/>
      <c r="C40" s="22"/>
      <c r="D40" s="22"/>
      <c r="E40" s="22"/>
      <c r="F40" s="22"/>
      <c r="G40" s="22"/>
      <c r="H40" s="22"/>
      <c r="I40" s="22"/>
      <c r="J40" s="22"/>
      <c r="K40" s="22"/>
      <c r="L40" s="23"/>
    </row>
    <row r="41" spans="1:12" ht="12.75">
      <c r="A41" s="551" t="s">
        <v>525</v>
      </c>
      <c r="B41" s="551"/>
      <c r="C41" s="551"/>
      <c r="D41" s="551"/>
      <c r="E41" s="551"/>
      <c r="F41" s="551"/>
      <c r="G41" s="551"/>
      <c r="H41" s="551"/>
      <c r="I41" s="551"/>
      <c r="J41" s="551"/>
      <c r="K41" s="551"/>
      <c r="L41" s="551"/>
    </row>
  </sheetData>
  <sheetProtection password="C71F" sheet="1"/>
  <mergeCells count="42">
    <mergeCell ref="I6:J6"/>
    <mergeCell ref="K6:L6"/>
    <mergeCell ref="A2:L4"/>
    <mergeCell ref="A6:B6"/>
    <mergeCell ref="C6:D6"/>
    <mergeCell ref="E6:F6"/>
    <mergeCell ref="G6:H6"/>
    <mergeCell ref="C7:D7"/>
    <mergeCell ref="C8:D8"/>
    <mergeCell ref="C9:D9"/>
    <mergeCell ref="C10:D10"/>
    <mergeCell ref="A7:B7"/>
    <mergeCell ref="A8:B8"/>
    <mergeCell ref="A9:B9"/>
    <mergeCell ref="A10:B10"/>
    <mergeCell ref="G8:H8"/>
    <mergeCell ref="G9:H9"/>
    <mergeCell ref="G10:H10"/>
    <mergeCell ref="E7:F7"/>
    <mergeCell ref="E8:F8"/>
    <mergeCell ref="E9:F9"/>
    <mergeCell ref="E10:F10"/>
    <mergeCell ref="A25:C25"/>
    <mergeCell ref="K7:L7"/>
    <mergeCell ref="K8:L8"/>
    <mergeCell ref="K9:L9"/>
    <mergeCell ref="K10:L10"/>
    <mergeCell ref="I7:J7"/>
    <mergeCell ref="I8:J8"/>
    <mergeCell ref="I9:J9"/>
    <mergeCell ref="I10:J10"/>
    <mergeCell ref="G7:H7"/>
    <mergeCell ref="A30:L30"/>
    <mergeCell ref="A15:C15"/>
    <mergeCell ref="A17:C17"/>
    <mergeCell ref="H15:J15"/>
    <mergeCell ref="H16:J16"/>
    <mergeCell ref="A41:L41"/>
    <mergeCell ref="A33:B33"/>
    <mergeCell ref="C33:L34"/>
    <mergeCell ref="H20:J20"/>
    <mergeCell ref="H21:J21"/>
  </mergeCells>
  <printOptions/>
  <pageMargins left="0.75" right="0.75" top="1" bottom="1" header="0.5" footer="0.5"/>
  <pageSetup horizontalDpi="300" verticalDpi="300" orientation="portrait" paperSize="5" r:id="rId1"/>
</worksheet>
</file>

<file path=xl/worksheets/sheet9.xml><?xml version="1.0" encoding="utf-8"?>
<worksheet xmlns="http://schemas.openxmlformats.org/spreadsheetml/2006/main" xmlns:r="http://schemas.openxmlformats.org/officeDocument/2006/relationships">
  <sheetPr codeName="Sheet5"/>
  <dimension ref="A1:J92"/>
  <sheetViews>
    <sheetView showGridLines="0" zoomScalePageLayoutView="0" workbookViewId="0" topLeftCell="A71">
      <selection activeCell="K94" sqref="K94:K96"/>
    </sheetView>
  </sheetViews>
  <sheetFormatPr defaultColWidth="9.140625" defaultRowHeight="12.75"/>
  <cols>
    <col min="1" max="2" width="10.7109375" style="25" customWidth="1"/>
    <col min="3" max="3" width="12.140625" style="25" customWidth="1"/>
    <col min="4" max="4" width="9.140625" style="25" customWidth="1"/>
    <col min="5" max="5" width="14.7109375" style="25" customWidth="1"/>
    <col min="6" max="6" width="15.140625" style="25" customWidth="1"/>
    <col min="7" max="7" width="9.28125" style="25" customWidth="1"/>
    <col min="8" max="8" width="6.140625" style="25" customWidth="1"/>
    <col min="9" max="9" width="2.7109375" style="25" customWidth="1"/>
    <col min="10" max="16384" width="9.140625" style="25" customWidth="1"/>
  </cols>
  <sheetData>
    <row r="1" spans="1:9" ht="18.75">
      <c r="A1" s="464" t="s">
        <v>175</v>
      </c>
      <c r="B1" s="465"/>
      <c r="C1" s="465"/>
      <c r="D1" s="465"/>
      <c r="E1" s="465"/>
      <c r="F1" s="465"/>
      <c r="G1" s="465"/>
      <c r="H1" s="465"/>
      <c r="I1" s="119"/>
    </row>
    <row r="2" spans="1:9" ht="18.75">
      <c r="A2" s="469" t="s">
        <v>176</v>
      </c>
      <c r="B2" s="470"/>
      <c r="C2" s="470"/>
      <c r="D2" s="470"/>
      <c r="E2" s="470"/>
      <c r="F2" s="470"/>
      <c r="G2" s="470"/>
      <c r="H2" s="470"/>
      <c r="I2" s="37"/>
    </row>
    <row r="3" spans="1:9" ht="15">
      <c r="A3" s="447" t="s">
        <v>183</v>
      </c>
      <c r="B3" s="448"/>
      <c r="C3" s="448"/>
      <c r="D3" s="448"/>
      <c r="E3" s="448"/>
      <c r="F3" s="448"/>
      <c r="G3" s="448"/>
      <c r="H3" s="448"/>
      <c r="I3" s="37"/>
    </row>
    <row r="4" spans="1:10" ht="15">
      <c r="A4" s="447"/>
      <c r="B4" s="448"/>
      <c r="C4" s="448"/>
      <c r="D4" s="448"/>
      <c r="E4" s="448"/>
      <c r="F4" s="448"/>
      <c r="G4" s="448"/>
      <c r="H4" s="448"/>
      <c r="I4" s="37"/>
      <c r="J4" s="48"/>
    </row>
    <row r="5" spans="1:9" ht="15.75" customHeight="1">
      <c r="A5" s="447"/>
      <c r="B5" s="448"/>
      <c r="C5" s="448"/>
      <c r="D5" s="448"/>
      <c r="E5" s="448"/>
      <c r="F5" s="448"/>
      <c r="G5" s="448"/>
      <c r="H5" s="448"/>
      <c r="I5" s="37"/>
    </row>
    <row r="6" spans="1:9" ht="20.25" customHeight="1">
      <c r="A6" s="447"/>
      <c r="B6" s="448"/>
      <c r="C6" s="448"/>
      <c r="D6" s="448"/>
      <c r="E6" s="448"/>
      <c r="F6" s="448"/>
      <c r="G6" s="448"/>
      <c r="H6" s="448"/>
      <c r="I6" s="37"/>
    </row>
    <row r="7" spans="1:9" ht="15">
      <c r="A7" s="447"/>
      <c r="B7" s="448"/>
      <c r="C7" s="448"/>
      <c r="D7" s="448"/>
      <c r="E7" s="448"/>
      <c r="F7" s="448"/>
      <c r="G7" s="448"/>
      <c r="H7" s="448"/>
      <c r="I7" s="37"/>
    </row>
    <row r="8" spans="1:9" ht="15">
      <c r="A8" s="447"/>
      <c r="B8" s="448"/>
      <c r="C8" s="448"/>
      <c r="D8" s="448"/>
      <c r="E8" s="448"/>
      <c r="F8" s="448"/>
      <c r="G8" s="448"/>
      <c r="H8" s="448"/>
      <c r="I8" s="37"/>
    </row>
    <row r="9" spans="1:9" ht="71.25" customHeight="1">
      <c r="A9" s="447"/>
      <c r="B9" s="448"/>
      <c r="C9" s="448"/>
      <c r="D9" s="448"/>
      <c r="E9" s="448"/>
      <c r="F9" s="448"/>
      <c r="G9" s="448"/>
      <c r="H9" s="448"/>
      <c r="I9" s="37"/>
    </row>
    <row r="10" spans="1:9" ht="260.25" customHeight="1">
      <c r="A10" s="49" t="s">
        <v>177</v>
      </c>
      <c r="B10" s="50" t="s">
        <v>178</v>
      </c>
      <c r="C10" s="50" t="s">
        <v>37</v>
      </c>
      <c r="D10" s="50" t="s">
        <v>179</v>
      </c>
      <c r="E10" s="50" t="s">
        <v>180</v>
      </c>
      <c r="F10" s="50" t="s">
        <v>181</v>
      </c>
      <c r="G10" s="569" t="s">
        <v>182</v>
      </c>
      <c r="H10" s="570"/>
      <c r="I10" s="571"/>
    </row>
    <row r="11" spans="1:9" ht="13.5" customHeight="1">
      <c r="A11" s="51">
        <v>1</v>
      </c>
      <c r="B11" s="52">
        <v>2</v>
      </c>
      <c r="C11" s="52">
        <v>3</v>
      </c>
      <c r="D11" s="52">
        <v>4</v>
      </c>
      <c r="E11" s="52">
        <v>5</v>
      </c>
      <c r="F11" s="52">
        <v>6</v>
      </c>
      <c r="G11" s="563">
        <v>7</v>
      </c>
      <c r="H11" s="564"/>
      <c r="I11" s="37"/>
    </row>
    <row r="12" spans="1:9" ht="15">
      <c r="A12" s="584" t="str">
        <f>data!E27</f>
        <v>Smt.Durgamma</v>
      </c>
      <c r="B12" s="578" t="str">
        <f>data!F29</f>
        <v>Wife</v>
      </c>
      <c r="C12" s="578" t="str">
        <f>CONCATENATE(data!D30,data!E30)</f>
        <v>45Years</v>
      </c>
      <c r="D12" s="578" t="str">
        <f>data!F31</f>
        <v>Full Amount</v>
      </c>
      <c r="E12" s="574" t="s">
        <v>551</v>
      </c>
      <c r="F12" s="574" t="str">
        <f>CONCATENATE("sons Name",data!B35,data!B36,)</f>
        <v>sons NameManoj KumarMahesh Kumar</v>
      </c>
      <c r="G12" s="574" t="s">
        <v>552</v>
      </c>
      <c r="H12" s="575"/>
      <c r="I12" s="37"/>
    </row>
    <row r="13" spans="1:9" ht="15">
      <c r="A13" s="585"/>
      <c r="B13" s="578"/>
      <c r="C13" s="578"/>
      <c r="D13" s="578"/>
      <c r="E13" s="574"/>
      <c r="F13" s="574"/>
      <c r="G13" s="574"/>
      <c r="H13" s="575"/>
      <c r="I13" s="37"/>
    </row>
    <row r="14" spans="1:9" ht="15">
      <c r="A14" s="585"/>
      <c r="B14" s="578"/>
      <c r="C14" s="578"/>
      <c r="D14" s="578"/>
      <c r="E14" s="574"/>
      <c r="F14" s="574"/>
      <c r="G14" s="574"/>
      <c r="H14" s="575"/>
      <c r="I14" s="37"/>
    </row>
    <row r="15" spans="1:9" ht="15">
      <c r="A15" s="585"/>
      <c r="B15" s="578"/>
      <c r="C15" s="578"/>
      <c r="D15" s="578"/>
      <c r="E15" s="574"/>
      <c r="F15" s="574"/>
      <c r="G15" s="574"/>
      <c r="H15" s="575"/>
      <c r="I15" s="37"/>
    </row>
    <row r="16" spans="1:9" ht="15">
      <c r="A16" s="585"/>
      <c r="B16" s="578"/>
      <c r="C16" s="578"/>
      <c r="D16" s="578"/>
      <c r="E16" s="574"/>
      <c r="F16" s="574"/>
      <c r="G16" s="574"/>
      <c r="H16" s="575"/>
      <c r="I16" s="37"/>
    </row>
    <row r="17" spans="1:9" ht="15">
      <c r="A17" s="585"/>
      <c r="B17" s="578"/>
      <c r="C17" s="578"/>
      <c r="D17" s="578"/>
      <c r="E17" s="574"/>
      <c r="F17" s="574"/>
      <c r="G17" s="574"/>
      <c r="H17" s="575"/>
      <c r="I17" s="37"/>
    </row>
    <row r="18" spans="1:9" ht="15">
      <c r="A18" s="585"/>
      <c r="B18" s="578"/>
      <c r="C18" s="578"/>
      <c r="D18" s="578"/>
      <c r="E18" s="574"/>
      <c r="F18" s="574"/>
      <c r="G18" s="574"/>
      <c r="H18" s="575"/>
      <c r="I18" s="37"/>
    </row>
    <row r="19" spans="1:9" ht="15">
      <c r="A19" s="585"/>
      <c r="B19" s="578"/>
      <c r="C19" s="578"/>
      <c r="D19" s="578"/>
      <c r="E19" s="574"/>
      <c r="F19" s="574"/>
      <c r="G19" s="574"/>
      <c r="H19" s="575"/>
      <c r="I19" s="37"/>
    </row>
    <row r="20" spans="1:9" ht="15">
      <c r="A20" s="585"/>
      <c r="B20" s="578"/>
      <c r="C20" s="578"/>
      <c r="D20" s="578"/>
      <c r="E20" s="574"/>
      <c r="F20" s="574"/>
      <c r="G20" s="574"/>
      <c r="H20" s="575"/>
      <c r="I20" s="37"/>
    </row>
    <row r="21" spans="1:9" ht="15">
      <c r="A21" s="585"/>
      <c r="B21" s="578"/>
      <c r="C21" s="578"/>
      <c r="D21" s="578"/>
      <c r="E21" s="574"/>
      <c r="F21" s="574"/>
      <c r="G21" s="574"/>
      <c r="H21" s="575"/>
      <c r="I21" s="37"/>
    </row>
    <row r="22" spans="1:9" ht="15">
      <c r="A22" s="585"/>
      <c r="B22" s="578"/>
      <c r="C22" s="578"/>
      <c r="D22" s="578"/>
      <c r="E22" s="574"/>
      <c r="F22" s="574"/>
      <c r="G22" s="574"/>
      <c r="H22" s="575"/>
      <c r="I22" s="37"/>
    </row>
    <row r="23" spans="1:9" ht="15">
      <c r="A23" s="585"/>
      <c r="B23" s="578"/>
      <c r="C23" s="578"/>
      <c r="D23" s="578"/>
      <c r="E23" s="574"/>
      <c r="F23" s="574"/>
      <c r="G23" s="574"/>
      <c r="H23" s="575"/>
      <c r="I23" s="37"/>
    </row>
    <row r="24" spans="1:9" ht="15">
      <c r="A24" s="585"/>
      <c r="B24" s="578"/>
      <c r="C24" s="578"/>
      <c r="D24" s="578"/>
      <c r="E24" s="574"/>
      <c r="F24" s="574"/>
      <c r="G24" s="574"/>
      <c r="H24" s="575"/>
      <c r="I24" s="37"/>
    </row>
    <row r="25" spans="1:9" ht="15">
      <c r="A25" s="586"/>
      <c r="B25" s="578"/>
      <c r="C25" s="578"/>
      <c r="D25" s="578"/>
      <c r="E25" s="574"/>
      <c r="F25" s="574"/>
      <c r="G25" s="574"/>
      <c r="H25" s="575"/>
      <c r="I25" s="37"/>
    </row>
    <row r="26" spans="1:9" ht="15">
      <c r="A26" s="27"/>
      <c r="B26" s="26"/>
      <c r="C26" s="26"/>
      <c r="D26" s="26"/>
      <c r="E26" s="26"/>
      <c r="F26" s="26"/>
      <c r="G26" s="26"/>
      <c r="H26" s="26"/>
      <c r="I26" s="37"/>
    </row>
    <row r="27" spans="1:9" ht="15">
      <c r="A27" s="27"/>
      <c r="B27" s="26"/>
      <c r="C27" s="26"/>
      <c r="D27" s="26"/>
      <c r="E27" s="26"/>
      <c r="F27" s="26"/>
      <c r="G27" s="26"/>
      <c r="H27" s="26"/>
      <c r="I27" s="37"/>
    </row>
    <row r="28" spans="1:9" ht="15">
      <c r="A28" s="27"/>
      <c r="B28" s="26"/>
      <c r="C28" s="26"/>
      <c r="D28" s="26"/>
      <c r="E28" s="26"/>
      <c r="F28" s="26"/>
      <c r="G28" s="26"/>
      <c r="H28" s="26"/>
      <c r="I28" s="37"/>
    </row>
    <row r="29" spans="1:9" ht="15">
      <c r="A29" s="27"/>
      <c r="B29" s="26"/>
      <c r="C29" s="26"/>
      <c r="D29" s="26"/>
      <c r="E29" s="26"/>
      <c r="F29" s="26"/>
      <c r="G29" s="26"/>
      <c r="H29" s="26"/>
      <c r="I29" s="37"/>
    </row>
    <row r="30" spans="1:9" ht="15">
      <c r="A30" s="27"/>
      <c r="B30" s="26"/>
      <c r="C30" s="26"/>
      <c r="D30" s="26"/>
      <c r="E30" s="26"/>
      <c r="F30" s="26"/>
      <c r="G30" s="26"/>
      <c r="H30" s="26"/>
      <c r="I30" s="37"/>
    </row>
    <row r="31" spans="1:9" ht="15">
      <c r="A31" s="27"/>
      <c r="B31" s="26"/>
      <c r="C31" s="26"/>
      <c r="D31" s="26"/>
      <c r="E31" s="26"/>
      <c r="F31" s="26"/>
      <c r="G31" s="26"/>
      <c r="H31" s="26"/>
      <c r="I31" s="37"/>
    </row>
    <row r="32" spans="1:9" ht="13.5" customHeight="1">
      <c r="A32" s="27"/>
      <c r="B32" s="26"/>
      <c r="C32" s="26"/>
      <c r="D32" s="26"/>
      <c r="E32" s="26"/>
      <c r="F32" s="26"/>
      <c r="G32" s="26"/>
      <c r="H32" s="26"/>
      <c r="I32" s="37"/>
    </row>
    <row r="33" spans="1:9" ht="20.25" customHeight="1" hidden="1">
      <c r="A33" s="27"/>
      <c r="B33" s="26"/>
      <c r="C33" s="26"/>
      <c r="D33" s="26"/>
      <c r="E33" s="26"/>
      <c r="F33" s="26"/>
      <c r="G33" s="26"/>
      <c r="H33" s="26"/>
      <c r="I33" s="37"/>
    </row>
    <row r="34" spans="1:9" ht="20.25" customHeight="1">
      <c r="A34" s="386" t="s">
        <v>184</v>
      </c>
      <c r="B34" s="387"/>
      <c r="C34" s="387"/>
      <c r="D34" s="387"/>
      <c r="E34" s="387"/>
      <c r="F34" s="387"/>
      <c r="G34" s="387"/>
      <c r="H34" s="26"/>
      <c r="I34" s="37"/>
    </row>
    <row r="35" spans="1:9" ht="15">
      <c r="A35" s="27"/>
      <c r="B35" s="26"/>
      <c r="C35" s="26"/>
      <c r="D35" s="26"/>
      <c r="E35" s="26"/>
      <c r="F35" s="26"/>
      <c r="G35" s="26"/>
      <c r="H35" s="26"/>
      <c r="I35" s="37"/>
    </row>
    <row r="36" spans="1:9" ht="29.25" customHeight="1">
      <c r="A36" s="572" t="s">
        <v>185</v>
      </c>
      <c r="B36" s="573"/>
      <c r="C36" s="573"/>
      <c r="D36" s="573"/>
      <c r="E36" s="573"/>
      <c r="F36" s="573"/>
      <c r="G36" s="573"/>
      <c r="H36" s="26"/>
      <c r="I36" s="37"/>
    </row>
    <row r="37" spans="1:9" ht="15">
      <c r="A37" s="572"/>
      <c r="B37" s="573"/>
      <c r="C37" s="573"/>
      <c r="D37" s="573"/>
      <c r="E37" s="573"/>
      <c r="F37" s="573"/>
      <c r="G37" s="573"/>
      <c r="H37" s="26"/>
      <c r="I37" s="37"/>
    </row>
    <row r="38" spans="1:9" ht="10.5" customHeight="1">
      <c r="A38" s="572"/>
      <c r="B38" s="573"/>
      <c r="C38" s="573"/>
      <c r="D38" s="573"/>
      <c r="E38" s="573"/>
      <c r="F38" s="573"/>
      <c r="G38" s="573"/>
      <c r="H38" s="26"/>
      <c r="I38" s="37"/>
    </row>
    <row r="39" spans="1:9" ht="53.25" customHeight="1">
      <c r="A39" s="576" t="s">
        <v>525</v>
      </c>
      <c r="B39" s="280"/>
      <c r="C39" s="280"/>
      <c r="D39" s="280"/>
      <c r="E39" s="280"/>
      <c r="F39" s="280"/>
      <c r="G39" s="280"/>
      <c r="H39" s="280"/>
      <c r="I39" s="577"/>
    </row>
    <row r="40" spans="1:9" ht="15.75" thickBot="1">
      <c r="A40" s="43"/>
      <c r="B40" s="44"/>
      <c r="C40" s="44"/>
      <c r="D40" s="44"/>
      <c r="E40" s="44"/>
      <c r="F40" s="44"/>
      <c r="G40" s="44"/>
      <c r="H40" s="44"/>
      <c r="I40" s="45"/>
    </row>
    <row r="41" spans="1:9" ht="29.25" customHeight="1">
      <c r="A41" s="193" t="s">
        <v>186</v>
      </c>
      <c r="B41" s="194"/>
      <c r="C41" s="195" t="str">
        <f>DOB!B27</f>
        <v>At     PS.Salojipally</v>
      </c>
      <c r="D41" s="195"/>
      <c r="E41" s="196"/>
      <c r="F41" s="196"/>
      <c r="G41" s="196"/>
      <c r="H41" s="196"/>
      <c r="I41" s="119"/>
    </row>
    <row r="42" spans="1:9" ht="30.75" customHeight="1">
      <c r="A42" s="27"/>
      <c r="B42" s="26"/>
      <c r="C42" s="26"/>
      <c r="D42" s="26"/>
      <c r="E42" s="26"/>
      <c r="F42" s="26"/>
      <c r="G42" s="26"/>
      <c r="H42" s="26"/>
      <c r="I42" s="37"/>
    </row>
    <row r="43" spans="1:9" ht="15">
      <c r="A43" s="27" t="s">
        <v>187</v>
      </c>
      <c r="B43" s="26"/>
      <c r="C43" s="26"/>
      <c r="D43" s="26"/>
      <c r="E43" s="26"/>
      <c r="F43" s="26"/>
      <c r="G43" s="26"/>
      <c r="H43" s="26"/>
      <c r="I43" s="37"/>
    </row>
    <row r="44" spans="1:9" ht="21" customHeight="1">
      <c r="A44" s="114" t="s">
        <v>188</v>
      </c>
      <c r="B44" s="26"/>
      <c r="C44" s="26"/>
      <c r="D44" s="26"/>
      <c r="E44" s="26"/>
      <c r="F44" s="26"/>
      <c r="G44" s="26"/>
      <c r="H44" s="26"/>
      <c r="I44" s="37"/>
    </row>
    <row r="45" spans="1:9" ht="15">
      <c r="A45" s="27" t="s">
        <v>189</v>
      </c>
      <c r="B45" s="26"/>
      <c r="C45" s="26"/>
      <c r="D45" s="26"/>
      <c r="E45" s="26"/>
      <c r="F45" s="26"/>
      <c r="G45" s="26"/>
      <c r="H45" s="26"/>
      <c r="I45" s="37"/>
    </row>
    <row r="46" spans="1:9" ht="15">
      <c r="A46" s="27"/>
      <c r="B46" s="26"/>
      <c r="C46" s="26"/>
      <c r="D46" s="26"/>
      <c r="E46" s="26"/>
      <c r="F46" s="26"/>
      <c r="G46" s="26"/>
      <c r="H46" s="26"/>
      <c r="I46" s="37"/>
    </row>
    <row r="47" spans="1:9" ht="15">
      <c r="A47" s="27"/>
      <c r="B47" s="26"/>
      <c r="C47" s="26"/>
      <c r="D47" s="26"/>
      <c r="E47" s="26"/>
      <c r="F47" s="26"/>
      <c r="G47" s="26"/>
      <c r="H47" s="26"/>
      <c r="I47" s="37"/>
    </row>
    <row r="48" spans="1:9" ht="15">
      <c r="A48" s="27"/>
      <c r="B48" s="26"/>
      <c r="C48" s="26"/>
      <c r="D48" s="26"/>
      <c r="E48" s="26"/>
      <c r="F48" s="26"/>
      <c r="G48" s="26"/>
      <c r="H48" s="26"/>
      <c r="I48" s="37"/>
    </row>
    <row r="49" spans="1:9" ht="15">
      <c r="A49" s="27" t="s">
        <v>190</v>
      </c>
      <c r="B49" s="26"/>
      <c r="C49" s="26"/>
      <c r="D49" s="26"/>
      <c r="E49" s="26"/>
      <c r="F49" s="26"/>
      <c r="G49" s="26"/>
      <c r="H49" s="26"/>
      <c r="I49" s="37"/>
    </row>
    <row r="50" spans="1:9" ht="15">
      <c r="A50" s="27" t="s">
        <v>191</v>
      </c>
      <c r="B50" s="26"/>
      <c r="C50" s="26"/>
      <c r="D50" s="26"/>
      <c r="E50" s="26"/>
      <c r="F50" s="26"/>
      <c r="G50" s="26"/>
      <c r="H50" s="26"/>
      <c r="I50" s="37"/>
    </row>
    <row r="51" spans="1:9" ht="15">
      <c r="A51" s="27"/>
      <c r="B51" s="26"/>
      <c r="C51" s="26"/>
      <c r="D51" s="26"/>
      <c r="E51" s="26"/>
      <c r="F51" s="26"/>
      <c r="G51" s="26"/>
      <c r="H51" s="26"/>
      <c r="I51" s="37"/>
    </row>
    <row r="52" spans="1:9" ht="15">
      <c r="A52" s="27"/>
      <c r="B52" s="26"/>
      <c r="C52" s="26"/>
      <c r="D52" s="26"/>
      <c r="E52" s="26"/>
      <c r="F52" s="582" t="s">
        <v>192</v>
      </c>
      <c r="G52" s="582"/>
      <c r="H52" s="582"/>
      <c r="I52" s="583"/>
    </row>
    <row r="53" spans="1:9" ht="15">
      <c r="A53" s="27"/>
      <c r="B53" s="26"/>
      <c r="C53" s="26"/>
      <c r="D53" s="26"/>
      <c r="E53" s="26"/>
      <c r="F53" s="26" t="s">
        <v>170</v>
      </c>
      <c r="G53" s="26"/>
      <c r="H53" s="26"/>
      <c r="I53" s="37"/>
    </row>
    <row r="54" spans="1:9" ht="15">
      <c r="A54" s="27"/>
      <c r="B54" s="26"/>
      <c r="C54" s="26"/>
      <c r="D54" s="26"/>
      <c r="E54" s="26"/>
      <c r="F54" s="26" t="s">
        <v>193</v>
      </c>
      <c r="G54" s="26"/>
      <c r="H54" s="26"/>
      <c r="I54" s="37"/>
    </row>
    <row r="55" spans="1:9" ht="15.75">
      <c r="A55" s="27"/>
      <c r="B55" s="26"/>
      <c r="C55" s="581" t="s">
        <v>530</v>
      </c>
      <c r="D55" s="581"/>
      <c r="E55" s="581"/>
      <c r="F55" s="26"/>
      <c r="G55" s="26"/>
      <c r="H55" s="26"/>
      <c r="I55" s="37"/>
    </row>
    <row r="56" spans="1:9" ht="15">
      <c r="A56" s="27"/>
      <c r="B56" s="26"/>
      <c r="C56" s="26"/>
      <c r="D56" s="26"/>
      <c r="E56" s="26"/>
      <c r="F56" s="26"/>
      <c r="G56" s="26"/>
      <c r="H56" s="26"/>
      <c r="I56" s="37"/>
    </row>
    <row r="57" spans="1:9" ht="15">
      <c r="A57" s="27"/>
      <c r="B57" s="510" t="s">
        <v>195</v>
      </c>
      <c r="C57" s="510"/>
      <c r="D57" s="510"/>
      <c r="E57" s="510"/>
      <c r="F57" s="26"/>
      <c r="G57" s="26"/>
      <c r="H57" s="26"/>
      <c r="I57" s="37"/>
    </row>
    <row r="58" spans="1:9" ht="15">
      <c r="A58" s="27"/>
      <c r="B58" s="26"/>
      <c r="C58" s="26"/>
      <c r="D58" s="26"/>
      <c r="E58" s="30" t="s">
        <v>194</v>
      </c>
      <c r="F58" s="26"/>
      <c r="G58" s="26"/>
      <c r="H58" s="26"/>
      <c r="I58" s="37"/>
    </row>
    <row r="59" spans="1:9" ht="15">
      <c r="A59" s="27"/>
      <c r="B59" s="26"/>
      <c r="C59" s="387" t="s">
        <v>196</v>
      </c>
      <c r="D59" s="387"/>
      <c r="E59" s="387"/>
      <c r="F59" s="26"/>
      <c r="G59" s="26"/>
      <c r="H59" s="26"/>
      <c r="I59" s="37"/>
    </row>
    <row r="60" spans="1:9" ht="15">
      <c r="A60" s="27"/>
      <c r="B60" s="26"/>
      <c r="C60" s="26"/>
      <c r="D60" s="387" t="s">
        <v>197</v>
      </c>
      <c r="E60" s="387"/>
      <c r="F60" s="26"/>
      <c r="G60" s="26"/>
      <c r="H60" s="26"/>
      <c r="I60" s="37"/>
    </row>
    <row r="61" spans="1:9" ht="15">
      <c r="A61" s="27"/>
      <c r="B61" s="26"/>
      <c r="C61" s="26"/>
      <c r="D61" s="26"/>
      <c r="E61" s="26"/>
      <c r="F61" s="26"/>
      <c r="G61" s="26"/>
      <c r="H61" s="26"/>
      <c r="I61" s="37"/>
    </row>
    <row r="62" spans="1:9" ht="15">
      <c r="A62" s="120" t="s">
        <v>198</v>
      </c>
      <c r="B62" s="448" t="s">
        <v>199</v>
      </c>
      <c r="C62" s="448"/>
      <c r="D62" s="448"/>
      <c r="E62" s="448"/>
      <c r="F62" s="448"/>
      <c r="G62" s="448"/>
      <c r="H62" s="448"/>
      <c r="I62" s="508"/>
    </row>
    <row r="63" spans="1:9" ht="15">
      <c r="A63" s="27"/>
      <c r="B63" s="448"/>
      <c r="C63" s="448"/>
      <c r="D63" s="448"/>
      <c r="E63" s="448"/>
      <c r="F63" s="448"/>
      <c r="G63" s="448"/>
      <c r="H63" s="448"/>
      <c r="I63" s="508"/>
    </row>
    <row r="64" spans="1:9" ht="15">
      <c r="A64" s="27"/>
      <c r="B64" s="448"/>
      <c r="C64" s="448"/>
      <c r="D64" s="448"/>
      <c r="E64" s="448"/>
      <c r="F64" s="448"/>
      <c r="G64" s="448"/>
      <c r="H64" s="448"/>
      <c r="I64" s="508"/>
    </row>
    <row r="65" spans="1:9" ht="15">
      <c r="A65" s="120" t="s">
        <v>200</v>
      </c>
      <c r="B65" s="514" t="s">
        <v>199</v>
      </c>
      <c r="C65" s="514"/>
      <c r="D65" s="514"/>
      <c r="E65" s="514"/>
      <c r="F65" s="514"/>
      <c r="G65" s="514"/>
      <c r="H65" s="514"/>
      <c r="I65" s="515"/>
    </row>
    <row r="66" spans="1:9" ht="15">
      <c r="A66" s="27"/>
      <c r="B66" s="514"/>
      <c r="C66" s="514"/>
      <c r="D66" s="514"/>
      <c r="E66" s="514"/>
      <c r="F66" s="514"/>
      <c r="G66" s="514"/>
      <c r="H66" s="514"/>
      <c r="I66" s="515"/>
    </row>
    <row r="67" spans="1:9" ht="15">
      <c r="A67" s="120" t="s">
        <v>201</v>
      </c>
      <c r="B67" s="565" t="s">
        <v>479</v>
      </c>
      <c r="C67" s="565"/>
      <c r="D67" s="565"/>
      <c r="E67" s="565"/>
      <c r="F67" s="565"/>
      <c r="G67" s="565"/>
      <c r="H67" s="565"/>
      <c r="I67" s="566"/>
    </row>
    <row r="68" spans="1:9" ht="33" customHeight="1">
      <c r="A68" s="27"/>
      <c r="B68" s="565"/>
      <c r="C68" s="565"/>
      <c r="D68" s="565"/>
      <c r="E68" s="565"/>
      <c r="F68" s="565"/>
      <c r="G68" s="565"/>
      <c r="H68" s="565"/>
      <c r="I68" s="566"/>
    </row>
    <row r="69" spans="1:9" ht="15">
      <c r="A69" s="120" t="s">
        <v>202</v>
      </c>
      <c r="B69" s="448" t="s">
        <v>480</v>
      </c>
      <c r="C69" s="448"/>
      <c r="D69" s="448"/>
      <c r="E69" s="448"/>
      <c r="F69" s="448"/>
      <c r="G69" s="448"/>
      <c r="H69" s="448"/>
      <c r="I69" s="508"/>
    </row>
    <row r="70" spans="1:9" ht="15">
      <c r="A70" s="27"/>
      <c r="B70" s="448"/>
      <c r="C70" s="448"/>
      <c r="D70" s="448"/>
      <c r="E70" s="448"/>
      <c r="F70" s="448"/>
      <c r="G70" s="448"/>
      <c r="H70" s="448"/>
      <c r="I70" s="508"/>
    </row>
    <row r="71" spans="1:9" ht="15">
      <c r="A71" s="27"/>
      <c r="B71" s="448"/>
      <c r="C71" s="448"/>
      <c r="D71" s="448"/>
      <c r="E71" s="448"/>
      <c r="F71" s="448"/>
      <c r="G71" s="448"/>
      <c r="H71" s="448"/>
      <c r="I71" s="508"/>
    </row>
    <row r="72" spans="1:9" ht="15" customHeight="1">
      <c r="A72" s="121" t="s">
        <v>481</v>
      </c>
      <c r="B72" s="567" t="s">
        <v>482</v>
      </c>
      <c r="C72" s="567"/>
      <c r="D72" s="567"/>
      <c r="E72" s="567"/>
      <c r="F72" s="567"/>
      <c r="G72" s="567"/>
      <c r="H72" s="567"/>
      <c r="I72" s="568"/>
    </row>
    <row r="73" spans="1:9" ht="15" customHeight="1">
      <c r="A73" s="27"/>
      <c r="B73" s="567"/>
      <c r="C73" s="567"/>
      <c r="D73" s="567"/>
      <c r="E73" s="567"/>
      <c r="F73" s="567"/>
      <c r="G73" s="567"/>
      <c r="H73" s="567"/>
      <c r="I73" s="568"/>
    </row>
    <row r="74" spans="1:9" ht="15">
      <c r="A74" s="122" t="s">
        <v>483</v>
      </c>
      <c r="B74" s="514" t="s">
        <v>484</v>
      </c>
      <c r="C74" s="514"/>
      <c r="D74" s="514"/>
      <c r="E74" s="514"/>
      <c r="F74" s="514"/>
      <c r="G74" s="514"/>
      <c r="H74" s="514"/>
      <c r="I74" s="515"/>
    </row>
    <row r="75" spans="1:9" ht="15">
      <c r="A75" s="122" t="s">
        <v>485</v>
      </c>
      <c r="B75" s="514" t="s">
        <v>486</v>
      </c>
      <c r="C75" s="514"/>
      <c r="D75" s="514"/>
      <c r="E75" s="514"/>
      <c r="F75" s="514"/>
      <c r="G75" s="514"/>
      <c r="H75" s="514"/>
      <c r="I75" s="515"/>
    </row>
    <row r="76" spans="1:9" ht="15">
      <c r="A76" s="122" t="s">
        <v>487</v>
      </c>
      <c r="B76" s="514" t="s">
        <v>488</v>
      </c>
      <c r="C76" s="514"/>
      <c r="D76" s="514"/>
      <c r="E76" s="514"/>
      <c r="F76" s="514"/>
      <c r="G76" s="514"/>
      <c r="H76" s="514"/>
      <c r="I76" s="515"/>
    </row>
    <row r="77" spans="1:9" ht="15">
      <c r="A77" s="122" t="s">
        <v>489</v>
      </c>
      <c r="B77" s="514" t="s">
        <v>490</v>
      </c>
      <c r="C77" s="514"/>
      <c r="D77" s="514"/>
      <c r="E77" s="514"/>
      <c r="F77" s="514"/>
      <c r="G77" s="514"/>
      <c r="H77" s="514"/>
      <c r="I77" s="515"/>
    </row>
    <row r="78" spans="1:9" ht="15">
      <c r="A78" s="122" t="s">
        <v>491</v>
      </c>
      <c r="B78" s="514" t="s">
        <v>492</v>
      </c>
      <c r="C78" s="514"/>
      <c r="D78" s="514"/>
      <c r="E78" s="514"/>
      <c r="F78" s="514"/>
      <c r="G78" s="514"/>
      <c r="H78" s="514"/>
      <c r="I78" s="515"/>
    </row>
    <row r="79" spans="1:9" ht="15">
      <c r="A79" s="122" t="s">
        <v>493</v>
      </c>
      <c r="B79" s="117" t="s">
        <v>494</v>
      </c>
      <c r="C79" s="514" t="s">
        <v>495</v>
      </c>
      <c r="D79" s="514"/>
      <c r="E79" s="514"/>
      <c r="F79" s="514"/>
      <c r="G79" s="514"/>
      <c r="H79" s="514"/>
      <c r="I79" s="515"/>
    </row>
    <row r="80" spans="1:9" ht="15">
      <c r="A80" s="122" t="s">
        <v>496</v>
      </c>
      <c r="B80" s="118" t="s">
        <v>497</v>
      </c>
      <c r="C80" s="473" t="s">
        <v>498</v>
      </c>
      <c r="D80" s="473"/>
      <c r="E80" s="473"/>
      <c r="F80" s="473"/>
      <c r="G80" s="473"/>
      <c r="H80" s="473"/>
      <c r="I80" s="474"/>
    </row>
    <row r="81" spans="1:9" ht="15">
      <c r="A81" s="122" t="s">
        <v>499</v>
      </c>
      <c r="B81" s="473" t="s">
        <v>500</v>
      </c>
      <c r="C81" s="473"/>
      <c r="D81" s="473"/>
      <c r="E81" s="473"/>
      <c r="F81" s="473"/>
      <c r="G81" s="473"/>
      <c r="H81" s="473"/>
      <c r="I81" s="474"/>
    </row>
    <row r="82" spans="1:9" ht="15">
      <c r="A82" s="122" t="s">
        <v>501</v>
      </c>
      <c r="B82" s="473" t="s">
        <v>502</v>
      </c>
      <c r="C82" s="473"/>
      <c r="D82" s="473"/>
      <c r="E82" s="473"/>
      <c r="F82" s="473"/>
      <c r="G82" s="473"/>
      <c r="H82" s="473"/>
      <c r="I82" s="474"/>
    </row>
    <row r="83" spans="1:9" ht="15">
      <c r="A83" s="122" t="s">
        <v>503</v>
      </c>
      <c r="B83" s="473" t="s">
        <v>504</v>
      </c>
      <c r="C83" s="473"/>
      <c r="D83" s="473"/>
      <c r="E83" s="473"/>
      <c r="F83" s="473"/>
      <c r="G83" s="473"/>
      <c r="H83" s="473"/>
      <c r="I83" s="474"/>
    </row>
    <row r="84" spans="1:9" ht="15">
      <c r="A84" s="122" t="s">
        <v>505</v>
      </c>
      <c r="B84" s="473" t="s">
        <v>506</v>
      </c>
      <c r="C84" s="473"/>
      <c r="D84" s="473"/>
      <c r="E84" s="473"/>
      <c r="F84" s="473"/>
      <c r="G84" s="473"/>
      <c r="H84" s="473"/>
      <c r="I84" s="474"/>
    </row>
    <row r="85" spans="1:9" ht="15">
      <c r="A85" s="27"/>
      <c r="B85" s="26"/>
      <c r="C85" s="26"/>
      <c r="D85" s="26"/>
      <c r="E85" s="26"/>
      <c r="F85" s="26"/>
      <c r="G85" s="26"/>
      <c r="H85" s="26"/>
      <c r="I85" s="37"/>
    </row>
    <row r="86" spans="1:9" ht="15">
      <c r="A86" s="27"/>
      <c r="B86" s="26"/>
      <c r="C86" s="26"/>
      <c r="D86" s="26"/>
      <c r="E86" s="26"/>
      <c r="F86" s="26"/>
      <c r="G86" s="26"/>
      <c r="H86" s="26"/>
      <c r="I86" s="37"/>
    </row>
    <row r="87" spans="1:9" ht="15">
      <c r="A87" s="27"/>
      <c r="B87" s="26"/>
      <c r="C87" s="26"/>
      <c r="D87" s="26"/>
      <c r="E87" s="26"/>
      <c r="F87" s="26"/>
      <c r="G87" s="26"/>
      <c r="H87" s="26"/>
      <c r="I87" s="37"/>
    </row>
    <row r="88" spans="1:9" ht="15">
      <c r="A88" s="27"/>
      <c r="B88" s="26"/>
      <c r="C88" s="26"/>
      <c r="D88" s="26"/>
      <c r="E88" s="26"/>
      <c r="F88" s="26"/>
      <c r="G88" s="26"/>
      <c r="H88" s="26"/>
      <c r="I88" s="37"/>
    </row>
    <row r="89" spans="1:9" ht="15">
      <c r="A89" s="27"/>
      <c r="B89" s="26"/>
      <c r="C89" s="26"/>
      <c r="D89" s="26"/>
      <c r="E89" s="26"/>
      <c r="F89" s="26"/>
      <c r="G89" s="26"/>
      <c r="H89" s="26"/>
      <c r="I89" s="37"/>
    </row>
    <row r="90" spans="1:9" ht="15">
      <c r="A90" s="27"/>
      <c r="B90" s="26"/>
      <c r="C90" s="26"/>
      <c r="D90" s="26"/>
      <c r="E90" s="26"/>
      <c r="F90" s="26"/>
      <c r="G90" s="26"/>
      <c r="H90" s="26"/>
      <c r="I90" s="37"/>
    </row>
    <row r="91" spans="1:9" ht="15.75" thickBot="1">
      <c r="A91" s="43"/>
      <c r="B91" s="44"/>
      <c r="C91" s="44"/>
      <c r="D91" s="44"/>
      <c r="E91" s="44"/>
      <c r="F91" s="44"/>
      <c r="G91" s="44"/>
      <c r="H91" s="44"/>
      <c r="I91" s="45"/>
    </row>
    <row r="92" spans="1:9" ht="15">
      <c r="A92" s="579" t="s">
        <v>525</v>
      </c>
      <c r="B92" s="518"/>
      <c r="C92" s="518"/>
      <c r="D92" s="518"/>
      <c r="E92" s="518"/>
      <c r="F92" s="518"/>
      <c r="G92" s="518"/>
      <c r="H92" s="518"/>
      <c r="I92" s="580"/>
    </row>
  </sheetData>
  <sheetProtection/>
  <mergeCells count="37">
    <mergeCell ref="B81:I81"/>
    <mergeCell ref="B82:I82"/>
    <mergeCell ref="A1:H1"/>
    <mergeCell ref="A2:H2"/>
    <mergeCell ref="A3:H9"/>
    <mergeCell ref="A12:A25"/>
    <mergeCell ref="B12:B25"/>
    <mergeCell ref="A92:I92"/>
    <mergeCell ref="B57:E57"/>
    <mergeCell ref="C59:E59"/>
    <mergeCell ref="B69:I71"/>
    <mergeCell ref="D60:E60"/>
    <mergeCell ref="B62:I64"/>
    <mergeCell ref="B76:I76"/>
    <mergeCell ref="B77:I77"/>
    <mergeCell ref="B78:I78"/>
    <mergeCell ref="B84:I84"/>
    <mergeCell ref="G10:I10"/>
    <mergeCell ref="A36:G38"/>
    <mergeCell ref="G12:H25"/>
    <mergeCell ref="A39:I39"/>
    <mergeCell ref="D12:D25"/>
    <mergeCell ref="B75:I75"/>
    <mergeCell ref="C12:C25"/>
    <mergeCell ref="E12:E25"/>
    <mergeCell ref="F12:F25"/>
    <mergeCell ref="C55:E55"/>
    <mergeCell ref="G11:H11"/>
    <mergeCell ref="B83:I83"/>
    <mergeCell ref="B65:I66"/>
    <mergeCell ref="B67:I68"/>
    <mergeCell ref="B72:I73"/>
    <mergeCell ref="B74:I74"/>
    <mergeCell ref="F52:I52"/>
    <mergeCell ref="A34:G34"/>
    <mergeCell ref="C79:I79"/>
    <mergeCell ref="C80:I80"/>
  </mergeCells>
  <printOptions/>
  <pageMargins left="0.91" right="0.06" top="0.59" bottom="0.08" header="0.47" footer="0.01"/>
  <pageSetup horizontalDpi="300" verticalDpi="300" orientation="portrait"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ramesh</dc:creator>
  <cp:keywords/>
  <dc:description/>
  <cp:lastModifiedBy>srikanth</cp:lastModifiedBy>
  <cp:lastPrinted>2011-02-23T02:58:52Z</cp:lastPrinted>
  <dcterms:created xsi:type="dcterms:W3CDTF">2010-12-21T16:05:24Z</dcterms:created>
  <dcterms:modified xsi:type="dcterms:W3CDTF">2011-07-31T12:49:54Z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